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 06.03.2024\Наказ\Витяги\"/>
    </mc:Choice>
  </mc:AlternateContent>
  <bookViews>
    <workbookView xWindow="-105" yWindow="-105" windowWidth="23265" windowHeight="12465" tabRatio="322" activeTab="1"/>
  </bookViews>
  <sheets>
    <sheet name="дод 2 " sheetId="1" r:id="rId1"/>
    <sheet name="дод 5" sheetId="3" r:id="rId2"/>
  </sheets>
  <definedNames>
    <definedName name="_xlnm.Print_Titles" localSheetId="0">'дод 2 '!$11:$13</definedName>
    <definedName name="_xlnm.Print_Titles" localSheetId="1">'дод 5'!$12:$14</definedName>
    <definedName name="_xlnm.Print_Area" localSheetId="0">'дод 2 '!$A$1:$P$736</definedName>
    <definedName name="_xlnm.Print_Area" localSheetId="1">'дод 5'!$A$1:$O$514</definedName>
  </definedNames>
  <calcPr calcId="162913"/>
</workbook>
</file>

<file path=xl/calcChain.xml><?xml version="1.0" encoding="utf-8"?>
<calcChain xmlns="http://schemas.openxmlformats.org/spreadsheetml/2006/main">
  <c r="E702" i="1" l="1"/>
  <c r="O169" i="1"/>
  <c r="K169" i="1"/>
  <c r="K502" i="1" l="1"/>
  <c r="L502" i="1"/>
  <c r="M502" i="1"/>
  <c r="N502" i="1"/>
  <c r="O502" i="1"/>
  <c r="N29" i="3" l="1"/>
  <c r="E74" i="3"/>
  <c r="F74" i="3"/>
  <c r="G74" i="3"/>
  <c r="H74" i="3"/>
  <c r="I74" i="3"/>
  <c r="J74" i="3"/>
  <c r="K74" i="3"/>
  <c r="L74" i="3"/>
  <c r="M74" i="3"/>
  <c r="M76" i="3" s="1"/>
  <c r="N74" i="3"/>
  <c r="E75" i="3"/>
  <c r="E77" i="3" s="1"/>
  <c r="F75" i="3"/>
  <c r="G75" i="3"/>
  <c r="G33" i="3" s="1"/>
  <c r="H75" i="3"/>
  <c r="H33" i="3" s="1"/>
  <c r="I75" i="3"/>
  <c r="I33" i="3" s="1"/>
  <c r="J75" i="3"/>
  <c r="K75" i="3"/>
  <c r="K33" i="3" s="1"/>
  <c r="L75" i="3"/>
  <c r="L77" i="3" s="1"/>
  <c r="M75" i="3"/>
  <c r="M33" i="3" s="1"/>
  <c r="N75" i="3"/>
  <c r="E72" i="3"/>
  <c r="F72" i="3"/>
  <c r="F76" i="3" s="1"/>
  <c r="G72" i="3"/>
  <c r="G76" i="3" s="1"/>
  <c r="H72" i="3"/>
  <c r="I72" i="3"/>
  <c r="J72" i="3"/>
  <c r="K72" i="3"/>
  <c r="L72" i="3"/>
  <c r="M72" i="3"/>
  <c r="N72" i="3"/>
  <c r="E73" i="3"/>
  <c r="E29" i="3" s="1"/>
  <c r="F73" i="3"/>
  <c r="F29" i="3" s="1"/>
  <c r="G73" i="3"/>
  <c r="G29" i="3" s="1"/>
  <c r="H73" i="3"/>
  <c r="I73" i="3"/>
  <c r="I29" i="3" s="1"/>
  <c r="J73" i="3"/>
  <c r="J29" i="3" s="1"/>
  <c r="K73" i="3"/>
  <c r="K29" i="3" s="1"/>
  <c r="L73" i="3"/>
  <c r="L29" i="3" s="1"/>
  <c r="M73" i="3"/>
  <c r="M29" i="3" s="1"/>
  <c r="N73" i="3"/>
  <c r="O73" i="3"/>
  <c r="O29" i="3" s="1"/>
  <c r="D73" i="3"/>
  <c r="D29" i="3" s="1"/>
  <c r="F155" i="1"/>
  <c r="G155" i="1"/>
  <c r="H155" i="1"/>
  <c r="I155" i="1"/>
  <c r="I160" i="1" s="1"/>
  <c r="J155" i="1"/>
  <c r="J160" i="1" s="1"/>
  <c r="K155" i="1"/>
  <c r="L155" i="1"/>
  <c r="M155" i="1"/>
  <c r="N155" i="1"/>
  <c r="O155" i="1"/>
  <c r="F153" i="1"/>
  <c r="G153" i="1"/>
  <c r="H153" i="1"/>
  <c r="I153" i="1"/>
  <c r="K153" i="1"/>
  <c r="L153" i="1"/>
  <c r="M153" i="1"/>
  <c r="N153" i="1"/>
  <c r="O153" i="1"/>
  <c r="F151" i="1"/>
  <c r="G151" i="1"/>
  <c r="H151" i="1"/>
  <c r="H160" i="1" s="1"/>
  <c r="I151" i="1"/>
  <c r="J151" i="1"/>
  <c r="K151" i="1"/>
  <c r="L151" i="1"/>
  <c r="M151" i="1"/>
  <c r="N151" i="1"/>
  <c r="N160" i="1" s="1"/>
  <c r="O151" i="1"/>
  <c r="O160" i="1" s="1"/>
  <c r="P151" i="1"/>
  <c r="E151" i="1"/>
  <c r="I149" i="1"/>
  <c r="K149" i="1"/>
  <c r="L149" i="1"/>
  <c r="M149" i="1"/>
  <c r="N149" i="1"/>
  <c r="O149" i="1"/>
  <c r="G203" i="1"/>
  <c r="H203" i="1"/>
  <c r="I203" i="1"/>
  <c r="J203" i="1"/>
  <c r="K203" i="1"/>
  <c r="L203" i="1"/>
  <c r="M203" i="1"/>
  <c r="N203" i="1"/>
  <c r="O203" i="1"/>
  <c r="F204" i="1"/>
  <c r="G204" i="1"/>
  <c r="H204" i="1"/>
  <c r="I204" i="1"/>
  <c r="J204" i="1"/>
  <c r="K204" i="1"/>
  <c r="L204" i="1"/>
  <c r="M204" i="1"/>
  <c r="N204" i="1"/>
  <c r="O204" i="1"/>
  <c r="E199" i="1"/>
  <c r="P199" i="1" s="1"/>
  <c r="O72" i="3" s="1"/>
  <c r="E202" i="1"/>
  <c r="D75" i="3" s="1"/>
  <c r="F203" i="1"/>
  <c r="M160" i="1" l="1"/>
  <c r="H77" i="3"/>
  <c r="G77" i="3"/>
  <c r="H29" i="3"/>
  <c r="H37" i="3" s="1"/>
  <c r="M37" i="3"/>
  <c r="G37" i="3"/>
  <c r="L160" i="1"/>
  <c r="K160" i="1"/>
  <c r="F160" i="1"/>
  <c r="K37" i="3"/>
  <c r="J77" i="3"/>
  <c r="L33" i="3"/>
  <c r="L37" i="3" s="1"/>
  <c r="I37" i="3"/>
  <c r="N77" i="3"/>
  <c r="L76" i="3"/>
  <c r="J33" i="3"/>
  <c r="J37" i="3" s="1"/>
  <c r="M77" i="3"/>
  <c r="K76" i="3"/>
  <c r="J76" i="3"/>
  <c r="N76" i="3"/>
  <c r="K77" i="3"/>
  <c r="I76" i="3"/>
  <c r="H76" i="3"/>
  <c r="I77" i="3"/>
  <c r="E76" i="3"/>
  <c r="D72" i="3"/>
  <c r="F77" i="3"/>
  <c r="N33" i="3"/>
  <c r="N37" i="3" s="1"/>
  <c r="D33" i="3"/>
  <c r="D77" i="3"/>
  <c r="G160" i="1"/>
  <c r="E155" i="1"/>
  <c r="F33" i="3"/>
  <c r="E33" i="3"/>
  <c r="P202" i="1"/>
  <c r="E204" i="1"/>
  <c r="E201" i="1"/>
  <c r="P201" i="1" l="1"/>
  <c r="D74" i="3"/>
  <c r="D76" i="3" s="1"/>
  <c r="P204" i="1"/>
  <c r="P155" i="1"/>
  <c r="O75" i="3"/>
  <c r="E160" i="1"/>
  <c r="F37" i="3"/>
  <c r="E37" i="3"/>
  <c r="D37" i="3"/>
  <c r="E203" i="1"/>
  <c r="P203" i="1" l="1"/>
  <c r="O74" i="3"/>
  <c r="O76" i="3" s="1"/>
  <c r="O77" i="3"/>
  <c r="O33" i="3"/>
  <c r="P160" i="1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O237" i="1"/>
  <c r="N237" i="1"/>
  <c r="M237" i="1"/>
  <c r="L237" i="1"/>
  <c r="K237" i="1"/>
  <c r="I237" i="1"/>
  <c r="H237" i="1"/>
  <c r="G237" i="1"/>
  <c r="F237" i="1"/>
  <c r="J236" i="1"/>
  <c r="E236" i="1"/>
  <c r="J235" i="1"/>
  <c r="E235" i="1"/>
  <c r="P235" i="1" l="1"/>
  <c r="J237" i="1"/>
  <c r="G114" i="3"/>
  <c r="F114" i="3"/>
  <c r="M114" i="3"/>
  <c r="O37" i="3"/>
  <c r="P236" i="1"/>
  <c r="P237" i="1" s="1"/>
  <c r="E237" i="1"/>
  <c r="L114" i="3"/>
  <c r="J114" i="3"/>
  <c r="N114" i="3"/>
  <c r="K114" i="3"/>
  <c r="H114" i="3"/>
  <c r="E114" i="3"/>
  <c r="E359" i="3" l="1"/>
  <c r="E361" i="3" s="1"/>
  <c r="F359" i="3"/>
  <c r="F361" i="3" s="1"/>
  <c r="G359" i="3"/>
  <c r="G361" i="3" s="1"/>
  <c r="H359" i="3"/>
  <c r="H361" i="3" s="1"/>
  <c r="J359" i="3"/>
  <c r="J361" i="3" s="1"/>
  <c r="K359" i="3"/>
  <c r="K361" i="3" s="1"/>
  <c r="L359" i="3"/>
  <c r="L361" i="3" s="1"/>
  <c r="M359" i="3"/>
  <c r="M361" i="3" s="1"/>
  <c r="N359" i="3"/>
  <c r="N361" i="3" s="1"/>
  <c r="E360" i="3"/>
  <c r="E322" i="3" s="1"/>
  <c r="E324" i="3" s="1"/>
  <c r="F360" i="3"/>
  <c r="F322" i="3" s="1"/>
  <c r="G360" i="3"/>
  <c r="G322" i="3" s="1"/>
  <c r="H360" i="3"/>
  <c r="H322" i="3" s="1"/>
  <c r="H324" i="3" s="1"/>
  <c r="J360" i="3"/>
  <c r="J362" i="3" s="1"/>
  <c r="K360" i="3"/>
  <c r="K322" i="3" s="1"/>
  <c r="L360" i="3"/>
  <c r="L322" i="3" s="1"/>
  <c r="M360" i="3"/>
  <c r="M322" i="3" s="1"/>
  <c r="N360" i="3"/>
  <c r="N362" i="3" s="1"/>
  <c r="F157" i="1"/>
  <c r="F162" i="1" s="1"/>
  <c r="G157" i="1"/>
  <c r="G162" i="1" s="1"/>
  <c r="H157" i="1"/>
  <c r="H162" i="1" s="1"/>
  <c r="I157" i="1"/>
  <c r="I162" i="1" s="1"/>
  <c r="K157" i="1"/>
  <c r="K162" i="1" s="1"/>
  <c r="L157" i="1"/>
  <c r="M157" i="1"/>
  <c r="M162" i="1" s="1"/>
  <c r="N157" i="1"/>
  <c r="N162" i="1" s="1"/>
  <c r="O157" i="1"/>
  <c r="O254" i="1"/>
  <c r="N254" i="1"/>
  <c r="M254" i="1"/>
  <c r="L254" i="1"/>
  <c r="K254" i="1"/>
  <c r="I254" i="1"/>
  <c r="H254" i="1"/>
  <c r="G254" i="1"/>
  <c r="F254" i="1"/>
  <c r="N253" i="1"/>
  <c r="M253" i="1"/>
  <c r="L253" i="1"/>
  <c r="K253" i="1"/>
  <c r="I253" i="1"/>
  <c r="H253" i="1"/>
  <c r="G253" i="1"/>
  <c r="F253" i="1"/>
  <c r="J252" i="1"/>
  <c r="J254" i="1" s="1"/>
  <c r="E252" i="1"/>
  <c r="E254" i="1" s="1"/>
  <c r="J251" i="1"/>
  <c r="E251" i="1"/>
  <c r="J250" i="1"/>
  <c r="E250" i="1"/>
  <c r="F457" i="1"/>
  <c r="G457" i="1"/>
  <c r="H457" i="1"/>
  <c r="I457" i="1"/>
  <c r="K457" i="1"/>
  <c r="L457" i="1"/>
  <c r="M457" i="1"/>
  <c r="N457" i="1"/>
  <c r="O457" i="1"/>
  <c r="F458" i="1"/>
  <c r="F460" i="1" s="1"/>
  <c r="G458" i="1"/>
  <c r="G460" i="1" s="1"/>
  <c r="H458" i="1"/>
  <c r="H460" i="1" s="1"/>
  <c r="I458" i="1"/>
  <c r="K458" i="1"/>
  <c r="L458" i="1"/>
  <c r="M458" i="1"/>
  <c r="N458" i="1"/>
  <c r="O458" i="1"/>
  <c r="F512" i="1"/>
  <c r="G512" i="1"/>
  <c r="H512" i="1"/>
  <c r="I512" i="1"/>
  <c r="K512" i="1"/>
  <c r="L512" i="1"/>
  <c r="M512" i="1"/>
  <c r="N512" i="1"/>
  <c r="O512" i="1"/>
  <c r="F513" i="1"/>
  <c r="G513" i="1"/>
  <c r="H513" i="1"/>
  <c r="I513" i="1"/>
  <c r="K513" i="1"/>
  <c r="L513" i="1"/>
  <c r="M513" i="1"/>
  <c r="N513" i="1"/>
  <c r="O513" i="1"/>
  <c r="J511" i="1"/>
  <c r="J513" i="1" s="1"/>
  <c r="E511" i="1"/>
  <c r="E513" i="1" s="1"/>
  <c r="J510" i="1"/>
  <c r="E510" i="1"/>
  <c r="J509" i="1"/>
  <c r="E509" i="1"/>
  <c r="H362" i="3" l="1"/>
  <c r="J322" i="3"/>
  <c r="J324" i="3" s="1"/>
  <c r="I359" i="3"/>
  <c r="I361" i="3" s="1"/>
  <c r="E253" i="1"/>
  <c r="J512" i="1"/>
  <c r="J157" i="1"/>
  <c r="J162" i="1" s="1"/>
  <c r="N322" i="3"/>
  <c r="N324" i="3" s="1"/>
  <c r="O162" i="1"/>
  <c r="O460" i="1"/>
  <c r="L162" i="1"/>
  <c r="D359" i="3"/>
  <c r="D361" i="3" s="1"/>
  <c r="D360" i="3"/>
  <c r="D322" i="3" s="1"/>
  <c r="D324" i="3" s="1"/>
  <c r="G362" i="3"/>
  <c r="E157" i="1"/>
  <c r="E362" i="3"/>
  <c r="G310" i="3"/>
  <c r="G312" i="3" s="1"/>
  <c r="G324" i="3"/>
  <c r="F362" i="3"/>
  <c r="M362" i="3"/>
  <c r="K362" i="3"/>
  <c r="I360" i="3"/>
  <c r="M324" i="3"/>
  <c r="M310" i="3"/>
  <c r="M312" i="3" s="1"/>
  <c r="L324" i="3"/>
  <c r="L310" i="3"/>
  <c r="L312" i="3" s="1"/>
  <c r="K324" i="3"/>
  <c r="K310" i="3"/>
  <c r="K312" i="3" s="1"/>
  <c r="F310" i="3"/>
  <c r="F312" i="3" s="1"/>
  <c r="F324" i="3"/>
  <c r="H310" i="3"/>
  <c r="H312" i="3" s="1"/>
  <c r="L362" i="3"/>
  <c r="E310" i="3"/>
  <c r="E312" i="3" s="1"/>
  <c r="N310" i="3"/>
  <c r="N312" i="3" s="1"/>
  <c r="P509" i="1"/>
  <c r="P251" i="1"/>
  <c r="N460" i="1"/>
  <c r="M460" i="1"/>
  <c r="L460" i="1"/>
  <c r="K460" i="1"/>
  <c r="I460" i="1"/>
  <c r="P250" i="1"/>
  <c r="J253" i="1"/>
  <c r="P252" i="1"/>
  <c r="E512" i="1"/>
  <c r="E458" i="1"/>
  <c r="J458" i="1"/>
  <c r="P510" i="1"/>
  <c r="P511" i="1"/>
  <c r="O359" i="3" l="1"/>
  <c r="O361" i="3" s="1"/>
  <c r="J310" i="3"/>
  <c r="J312" i="3" s="1"/>
  <c r="D310" i="3"/>
  <c r="D312" i="3" s="1"/>
  <c r="P253" i="1"/>
  <c r="P254" i="1"/>
  <c r="P157" i="1"/>
  <c r="E162" i="1"/>
  <c r="O360" i="3"/>
  <c r="O322" i="3" s="1"/>
  <c r="D362" i="3"/>
  <c r="I362" i="3"/>
  <c r="I322" i="3"/>
  <c r="P512" i="1"/>
  <c r="P513" i="1"/>
  <c r="P458" i="1"/>
  <c r="J460" i="1"/>
  <c r="E460" i="1"/>
  <c r="O362" i="3" l="1"/>
  <c r="P162" i="1"/>
  <c r="O324" i="3"/>
  <c r="O310" i="3"/>
  <c r="O312" i="3" s="1"/>
  <c r="I324" i="3"/>
  <c r="I310" i="3"/>
  <c r="I312" i="3" s="1"/>
  <c r="P460" i="1"/>
  <c r="K145" i="1" l="1"/>
  <c r="O506" i="3"/>
  <c r="P726" i="1"/>
  <c r="G124" i="1"/>
  <c r="G126" i="1" s="1"/>
  <c r="F124" i="1"/>
  <c r="F126" i="1" s="1"/>
  <c r="E125" i="1"/>
  <c r="H126" i="1"/>
  <c r="I126" i="1"/>
  <c r="K126" i="1"/>
  <c r="L126" i="1"/>
  <c r="M126" i="1"/>
  <c r="N126" i="1"/>
  <c r="O126" i="1"/>
  <c r="E106" i="3" l="1"/>
  <c r="F106" i="3"/>
  <c r="G106" i="3"/>
  <c r="H106" i="3"/>
  <c r="I106" i="3"/>
  <c r="J106" i="3"/>
  <c r="K106" i="3"/>
  <c r="L106" i="3"/>
  <c r="M106" i="3"/>
  <c r="N106" i="3"/>
  <c r="O106" i="3"/>
  <c r="D106" i="3"/>
  <c r="E91" i="3"/>
  <c r="F91" i="3"/>
  <c r="G91" i="3"/>
  <c r="H91" i="3"/>
  <c r="I91" i="3"/>
  <c r="J91" i="3"/>
  <c r="K91" i="3"/>
  <c r="L91" i="3"/>
  <c r="M91" i="3"/>
  <c r="N91" i="3"/>
  <c r="O91" i="3"/>
  <c r="D91" i="3"/>
  <c r="E69" i="3"/>
  <c r="F69" i="3"/>
  <c r="G69" i="3"/>
  <c r="H69" i="3"/>
  <c r="I69" i="3"/>
  <c r="J69" i="3"/>
  <c r="K69" i="3"/>
  <c r="L69" i="3"/>
  <c r="M69" i="3"/>
  <c r="N69" i="3"/>
  <c r="O69" i="3"/>
  <c r="D69" i="3"/>
  <c r="E63" i="3"/>
  <c r="F63" i="3"/>
  <c r="G63" i="3"/>
  <c r="H63" i="3"/>
  <c r="I63" i="3"/>
  <c r="J63" i="3"/>
  <c r="K63" i="3"/>
  <c r="L63" i="3"/>
  <c r="M63" i="3"/>
  <c r="N63" i="3"/>
  <c r="O63" i="3"/>
  <c r="D63" i="3"/>
  <c r="E55" i="3"/>
  <c r="E32" i="3" s="1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D56" i="3"/>
  <c r="D55" i="3"/>
  <c r="F154" i="1"/>
  <c r="F723" i="1" s="1"/>
  <c r="G154" i="1"/>
  <c r="G723" i="1" s="1"/>
  <c r="H154" i="1"/>
  <c r="H723" i="1" s="1"/>
  <c r="I154" i="1"/>
  <c r="I723" i="1" s="1"/>
  <c r="J154" i="1"/>
  <c r="K154" i="1"/>
  <c r="K723" i="1" s="1"/>
  <c r="L154" i="1"/>
  <c r="L723" i="1" s="1"/>
  <c r="M154" i="1"/>
  <c r="M723" i="1" s="1"/>
  <c r="N154" i="1"/>
  <c r="N723" i="1" s="1"/>
  <c r="O154" i="1"/>
  <c r="O723" i="1" s="1"/>
  <c r="P154" i="1"/>
  <c r="P723" i="1" s="1"/>
  <c r="F156" i="1"/>
  <c r="F724" i="1" s="1"/>
  <c r="G156" i="1"/>
  <c r="G724" i="1" s="1"/>
  <c r="H156" i="1"/>
  <c r="H724" i="1" s="1"/>
  <c r="I156" i="1"/>
  <c r="I724" i="1" s="1"/>
  <c r="J156" i="1"/>
  <c r="J724" i="1" s="1"/>
  <c r="K156" i="1"/>
  <c r="K724" i="1" s="1"/>
  <c r="L156" i="1"/>
  <c r="L724" i="1" s="1"/>
  <c r="M156" i="1"/>
  <c r="M724" i="1" s="1"/>
  <c r="N156" i="1"/>
  <c r="N724" i="1" s="1"/>
  <c r="O156" i="1"/>
  <c r="O724" i="1" s="1"/>
  <c r="P156" i="1"/>
  <c r="P724" i="1" s="1"/>
  <c r="E156" i="1"/>
  <c r="E724" i="1" s="1"/>
  <c r="E154" i="1"/>
  <c r="E723" i="1" s="1"/>
  <c r="E523" i="3"/>
  <c r="F523" i="3"/>
  <c r="G523" i="3"/>
  <c r="H523" i="3"/>
  <c r="I523" i="3"/>
  <c r="J523" i="3"/>
  <c r="K523" i="3"/>
  <c r="L523" i="3"/>
  <c r="M523" i="3"/>
  <c r="N523" i="3"/>
  <c r="O523" i="3"/>
  <c r="D523" i="3"/>
  <c r="E237" i="3"/>
  <c r="F237" i="3"/>
  <c r="G237" i="3"/>
  <c r="H237" i="3"/>
  <c r="J237" i="3"/>
  <c r="K237" i="3"/>
  <c r="L237" i="3"/>
  <c r="M237" i="3"/>
  <c r="N237" i="3"/>
  <c r="E238" i="3"/>
  <c r="F238" i="3"/>
  <c r="G238" i="3"/>
  <c r="H238" i="3"/>
  <c r="J238" i="3"/>
  <c r="K238" i="3"/>
  <c r="L238" i="3"/>
  <c r="M238" i="3"/>
  <c r="N238" i="3"/>
  <c r="E213" i="3"/>
  <c r="F213" i="3"/>
  <c r="G213" i="3"/>
  <c r="H213" i="3"/>
  <c r="J213" i="3"/>
  <c r="K213" i="3"/>
  <c r="L213" i="3"/>
  <c r="M213" i="3"/>
  <c r="N213" i="3"/>
  <c r="E214" i="3"/>
  <c r="F214" i="3"/>
  <c r="G214" i="3"/>
  <c r="H214" i="3"/>
  <c r="J214" i="3"/>
  <c r="K214" i="3"/>
  <c r="L214" i="3"/>
  <c r="M214" i="3"/>
  <c r="N214" i="3"/>
  <c r="E207" i="3"/>
  <c r="F207" i="3"/>
  <c r="G207" i="3"/>
  <c r="H207" i="3"/>
  <c r="J207" i="3"/>
  <c r="K207" i="3"/>
  <c r="L207" i="3"/>
  <c r="M207" i="3"/>
  <c r="N207" i="3"/>
  <c r="E208" i="3"/>
  <c r="F208" i="3"/>
  <c r="G208" i="3"/>
  <c r="H208" i="3"/>
  <c r="J208" i="3"/>
  <c r="K208" i="3"/>
  <c r="L208" i="3"/>
  <c r="M208" i="3"/>
  <c r="N208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J178" i="3"/>
  <c r="K178" i="3"/>
  <c r="L178" i="3"/>
  <c r="M178" i="3"/>
  <c r="N178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67" i="3"/>
  <c r="F167" i="3"/>
  <c r="G167" i="3"/>
  <c r="H167" i="3"/>
  <c r="J167" i="3"/>
  <c r="K167" i="3"/>
  <c r="L167" i="3"/>
  <c r="M167" i="3"/>
  <c r="N167" i="3"/>
  <c r="E164" i="3"/>
  <c r="F164" i="3"/>
  <c r="G164" i="3"/>
  <c r="H164" i="3"/>
  <c r="J164" i="3"/>
  <c r="K164" i="3"/>
  <c r="L164" i="3"/>
  <c r="M164" i="3"/>
  <c r="N164" i="3"/>
  <c r="E218" i="3"/>
  <c r="F218" i="3"/>
  <c r="G218" i="3"/>
  <c r="H218" i="3"/>
  <c r="J218" i="3"/>
  <c r="K218" i="3"/>
  <c r="L218" i="3"/>
  <c r="M218" i="3"/>
  <c r="N218" i="3"/>
  <c r="E221" i="3"/>
  <c r="F221" i="3"/>
  <c r="G221" i="3"/>
  <c r="H221" i="3"/>
  <c r="J221" i="3"/>
  <c r="K221" i="3"/>
  <c r="L221" i="3"/>
  <c r="M221" i="3"/>
  <c r="N221" i="3"/>
  <c r="E224" i="3"/>
  <c r="F224" i="3"/>
  <c r="G224" i="3"/>
  <c r="H224" i="3"/>
  <c r="J224" i="3"/>
  <c r="K224" i="3"/>
  <c r="L224" i="3"/>
  <c r="M224" i="3"/>
  <c r="N224" i="3"/>
  <c r="E227" i="3"/>
  <c r="F227" i="3"/>
  <c r="G227" i="3"/>
  <c r="H227" i="3"/>
  <c r="J227" i="3"/>
  <c r="K227" i="3"/>
  <c r="L227" i="3"/>
  <c r="M227" i="3"/>
  <c r="N227" i="3"/>
  <c r="E230" i="3"/>
  <c r="F230" i="3"/>
  <c r="G230" i="3"/>
  <c r="H230" i="3"/>
  <c r="J230" i="3"/>
  <c r="K230" i="3"/>
  <c r="L230" i="3"/>
  <c r="M230" i="3"/>
  <c r="N230" i="3"/>
  <c r="E233" i="3"/>
  <c r="F233" i="3"/>
  <c r="G233" i="3"/>
  <c r="H233" i="3"/>
  <c r="J233" i="3"/>
  <c r="K233" i="3"/>
  <c r="L233" i="3"/>
  <c r="M233" i="3"/>
  <c r="N233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55" i="3"/>
  <c r="F155" i="3"/>
  <c r="G155" i="3"/>
  <c r="H155" i="3"/>
  <c r="J155" i="3"/>
  <c r="K155" i="3"/>
  <c r="L155" i="3"/>
  <c r="M155" i="3"/>
  <c r="N155" i="3"/>
  <c r="E152" i="3"/>
  <c r="F152" i="3"/>
  <c r="G152" i="3"/>
  <c r="H152" i="3"/>
  <c r="J152" i="3"/>
  <c r="K152" i="3"/>
  <c r="L152" i="3"/>
  <c r="M152" i="3"/>
  <c r="N152" i="3"/>
  <c r="E185" i="3"/>
  <c r="F185" i="3"/>
  <c r="G185" i="3"/>
  <c r="H185" i="3"/>
  <c r="J185" i="3"/>
  <c r="K185" i="3"/>
  <c r="L185" i="3"/>
  <c r="M185" i="3"/>
  <c r="N185" i="3"/>
  <c r="E182" i="3"/>
  <c r="F182" i="3"/>
  <c r="G182" i="3"/>
  <c r="H182" i="3"/>
  <c r="J182" i="3"/>
  <c r="K182" i="3"/>
  <c r="L182" i="3"/>
  <c r="M182" i="3"/>
  <c r="N182" i="3"/>
  <c r="E188" i="3"/>
  <c r="F188" i="3"/>
  <c r="G188" i="3"/>
  <c r="H188" i="3"/>
  <c r="J188" i="3"/>
  <c r="K188" i="3"/>
  <c r="L188" i="3"/>
  <c r="M188" i="3"/>
  <c r="N188" i="3"/>
  <c r="E191" i="3"/>
  <c r="F191" i="3"/>
  <c r="G191" i="3"/>
  <c r="H191" i="3"/>
  <c r="J191" i="3"/>
  <c r="K191" i="3"/>
  <c r="L191" i="3"/>
  <c r="M191" i="3"/>
  <c r="N191" i="3"/>
  <c r="E194" i="3"/>
  <c r="F194" i="3"/>
  <c r="G194" i="3"/>
  <c r="H194" i="3"/>
  <c r="J194" i="3"/>
  <c r="K194" i="3"/>
  <c r="L194" i="3"/>
  <c r="M194" i="3"/>
  <c r="N194" i="3"/>
  <c r="E200" i="3"/>
  <c r="F200" i="3"/>
  <c r="G200" i="3"/>
  <c r="H200" i="3"/>
  <c r="J200" i="3"/>
  <c r="K200" i="3"/>
  <c r="L200" i="3"/>
  <c r="M200" i="3"/>
  <c r="N200" i="3"/>
  <c r="E203" i="3"/>
  <c r="F203" i="3"/>
  <c r="G203" i="3"/>
  <c r="H203" i="3"/>
  <c r="J203" i="3"/>
  <c r="K203" i="3"/>
  <c r="L203" i="3"/>
  <c r="M203" i="3"/>
  <c r="N203" i="3"/>
  <c r="J723" i="1" l="1"/>
  <c r="E504" i="3"/>
  <c r="E503" i="3"/>
  <c r="O32" i="3"/>
  <c r="G32" i="3"/>
  <c r="K32" i="3"/>
  <c r="J32" i="3"/>
  <c r="I32" i="3"/>
  <c r="M32" i="3"/>
  <c r="O34" i="3"/>
  <c r="G34" i="3"/>
  <c r="M34" i="3"/>
  <c r="I34" i="3"/>
  <c r="E34" i="3"/>
  <c r="E521" i="3"/>
  <c r="K34" i="3"/>
  <c r="N34" i="3"/>
  <c r="J34" i="3"/>
  <c r="F34" i="3"/>
  <c r="F32" i="3"/>
  <c r="N148" i="3"/>
  <c r="J148" i="3"/>
  <c r="H148" i="3"/>
  <c r="L32" i="3"/>
  <c r="H32" i="3"/>
  <c r="D34" i="3"/>
  <c r="L34" i="3"/>
  <c r="H34" i="3"/>
  <c r="N32" i="3"/>
  <c r="D32" i="3"/>
  <c r="F148" i="3"/>
  <c r="L148" i="3"/>
  <c r="K148" i="3"/>
  <c r="G148" i="3"/>
  <c r="M148" i="3"/>
  <c r="E148" i="3"/>
  <c r="M504" i="3" l="1"/>
  <c r="M503" i="3"/>
  <c r="M521" i="3" s="1"/>
  <c r="L504" i="3"/>
  <c r="L503" i="3"/>
  <c r="L521" i="3" s="1"/>
  <c r="H504" i="3"/>
  <c r="H503" i="3"/>
  <c r="H521" i="3" s="1"/>
  <c r="J504" i="3"/>
  <c r="J503" i="3"/>
  <c r="J521" i="3" s="1"/>
  <c r="O504" i="3"/>
  <c r="O503" i="3"/>
  <c r="O521" i="3" s="1"/>
  <c r="K504" i="3"/>
  <c r="K503" i="3"/>
  <c r="K521" i="3" s="1"/>
  <c r="F504" i="3"/>
  <c r="F503" i="3"/>
  <c r="F521" i="3" s="1"/>
  <c r="I504" i="3"/>
  <c r="I503" i="3"/>
  <c r="I521" i="3" s="1"/>
  <c r="G504" i="3"/>
  <c r="G503" i="3"/>
  <c r="G521" i="3" s="1"/>
  <c r="D504" i="3"/>
  <c r="D503" i="3"/>
  <c r="D521" i="3" s="1"/>
  <c r="N504" i="3"/>
  <c r="N503" i="3"/>
  <c r="N521" i="3" s="1"/>
  <c r="E40" i="3"/>
  <c r="F40" i="3"/>
  <c r="G40" i="3"/>
  <c r="H40" i="3"/>
  <c r="J40" i="3"/>
  <c r="K40" i="3"/>
  <c r="L40" i="3"/>
  <c r="M40" i="3"/>
  <c r="N40" i="3"/>
  <c r="E43" i="3"/>
  <c r="F43" i="3"/>
  <c r="G43" i="3"/>
  <c r="H43" i="3"/>
  <c r="J43" i="3"/>
  <c r="K43" i="3"/>
  <c r="L43" i="3"/>
  <c r="M43" i="3"/>
  <c r="N43" i="3"/>
  <c r="E46" i="3"/>
  <c r="F46" i="3"/>
  <c r="G46" i="3"/>
  <c r="H46" i="3"/>
  <c r="J46" i="3"/>
  <c r="K46" i="3"/>
  <c r="L46" i="3"/>
  <c r="M46" i="3"/>
  <c r="N46" i="3"/>
  <c r="E49" i="3"/>
  <c r="F49" i="3"/>
  <c r="G49" i="3"/>
  <c r="H49" i="3"/>
  <c r="J49" i="3"/>
  <c r="K49" i="3"/>
  <c r="L49" i="3"/>
  <c r="M49" i="3"/>
  <c r="N49" i="3"/>
  <c r="E54" i="3"/>
  <c r="F54" i="3"/>
  <c r="G54" i="3"/>
  <c r="H54" i="3"/>
  <c r="J54" i="3"/>
  <c r="K54" i="3"/>
  <c r="L54" i="3"/>
  <c r="M54" i="3"/>
  <c r="N54" i="3"/>
  <c r="E62" i="3"/>
  <c r="F62" i="3"/>
  <c r="G62" i="3"/>
  <c r="H62" i="3"/>
  <c r="J62" i="3"/>
  <c r="K62" i="3"/>
  <c r="L62" i="3"/>
  <c r="M62" i="3"/>
  <c r="N62" i="3"/>
  <c r="E68" i="3"/>
  <c r="F68" i="3"/>
  <c r="G68" i="3"/>
  <c r="H68" i="3"/>
  <c r="J68" i="3"/>
  <c r="K68" i="3"/>
  <c r="L68" i="3"/>
  <c r="M68" i="3"/>
  <c r="N68" i="3"/>
  <c r="E83" i="3"/>
  <c r="F83" i="3"/>
  <c r="G83" i="3"/>
  <c r="H83" i="3"/>
  <c r="J83" i="3"/>
  <c r="K83" i="3"/>
  <c r="L83" i="3"/>
  <c r="M83" i="3"/>
  <c r="N83" i="3"/>
  <c r="E86" i="3"/>
  <c r="F86" i="3"/>
  <c r="G86" i="3"/>
  <c r="H86" i="3"/>
  <c r="J86" i="3"/>
  <c r="K86" i="3"/>
  <c r="L86" i="3"/>
  <c r="M86" i="3"/>
  <c r="N86" i="3"/>
  <c r="E90" i="3"/>
  <c r="F90" i="3"/>
  <c r="G90" i="3"/>
  <c r="H90" i="3"/>
  <c r="I90" i="3"/>
  <c r="J90" i="3"/>
  <c r="K90" i="3"/>
  <c r="L90" i="3"/>
  <c r="M90" i="3"/>
  <c r="N90" i="3"/>
  <c r="O90" i="3"/>
  <c r="D90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5" i="3"/>
  <c r="F105" i="3"/>
  <c r="G105" i="3"/>
  <c r="H105" i="3"/>
  <c r="I105" i="3"/>
  <c r="J105" i="3"/>
  <c r="K105" i="3"/>
  <c r="L105" i="3"/>
  <c r="M105" i="3"/>
  <c r="N105" i="3"/>
  <c r="O105" i="3"/>
  <c r="D105" i="3"/>
  <c r="E346" i="3"/>
  <c r="F346" i="3"/>
  <c r="G346" i="3"/>
  <c r="H346" i="3"/>
  <c r="J346" i="3"/>
  <c r="K346" i="3"/>
  <c r="L346" i="3"/>
  <c r="M346" i="3"/>
  <c r="N346" i="3"/>
  <c r="E347" i="3"/>
  <c r="F347" i="3"/>
  <c r="G347" i="3"/>
  <c r="H347" i="3"/>
  <c r="J347" i="3"/>
  <c r="K347" i="3"/>
  <c r="L347" i="3"/>
  <c r="M347" i="3"/>
  <c r="N347" i="3"/>
  <c r="E349" i="3"/>
  <c r="F349" i="3"/>
  <c r="G349" i="3"/>
  <c r="H349" i="3"/>
  <c r="J349" i="3"/>
  <c r="K349" i="3"/>
  <c r="L349" i="3"/>
  <c r="M349" i="3"/>
  <c r="N349" i="3"/>
  <c r="E350" i="3"/>
  <c r="F350" i="3"/>
  <c r="G350" i="3"/>
  <c r="H350" i="3"/>
  <c r="J350" i="3"/>
  <c r="K350" i="3"/>
  <c r="L350" i="3"/>
  <c r="M350" i="3"/>
  <c r="N350" i="3"/>
  <c r="F235" i="3"/>
  <c r="F239" i="3" s="1"/>
  <c r="G235" i="3"/>
  <c r="G239" i="3" s="1"/>
  <c r="H235" i="3"/>
  <c r="H239" i="3" s="1"/>
  <c r="J235" i="3"/>
  <c r="J239" i="3" s="1"/>
  <c r="K235" i="3"/>
  <c r="K239" i="3" s="1"/>
  <c r="L235" i="3"/>
  <c r="L239" i="3" s="1"/>
  <c r="M235" i="3"/>
  <c r="M239" i="3" s="1"/>
  <c r="N235" i="3"/>
  <c r="N239" i="3" s="1"/>
  <c r="G456" i="1"/>
  <c r="L456" i="1"/>
  <c r="M456" i="1"/>
  <c r="N456" i="1"/>
  <c r="G411" i="1"/>
  <c r="H411" i="1"/>
  <c r="I411" i="1"/>
  <c r="L411" i="1"/>
  <c r="M411" i="1"/>
  <c r="N411" i="1"/>
  <c r="E143" i="3"/>
  <c r="F143" i="3"/>
  <c r="G143" i="3"/>
  <c r="H143" i="3"/>
  <c r="J143" i="3"/>
  <c r="K143" i="3"/>
  <c r="L143" i="3"/>
  <c r="M143" i="3"/>
  <c r="N143" i="3"/>
  <c r="E140" i="3"/>
  <c r="F140" i="3"/>
  <c r="G140" i="3"/>
  <c r="H140" i="3"/>
  <c r="J140" i="3"/>
  <c r="K140" i="3"/>
  <c r="L140" i="3"/>
  <c r="M140" i="3"/>
  <c r="N140" i="3"/>
  <c r="E137" i="3"/>
  <c r="F137" i="3"/>
  <c r="G137" i="3"/>
  <c r="H137" i="3"/>
  <c r="J137" i="3"/>
  <c r="K137" i="3"/>
  <c r="L137" i="3"/>
  <c r="M137" i="3"/>
  <c r="N137" i="3"/>
  <c r="E134" i="3"/>
  <c r="F134" i="3"/>
  <c r="G134" i="3"/>
  <c r="H134" i="3"/>
  <c r="J134" i="3"/>
  <c r="K134" i="3"/>
  <c r="L134" i="3"/>
  <c r="M134" i="3"/>
  <c r="N134" i="3"/>
  <c r="E131" i="3"/>
  <c r="F131" i="3"/>
  <c r="G131" i="3"/>
  <c r="H131" i="3"/>
  <c r="J131" i="3"/>
  <c r="K131" i="3"/>
  <c r="L131" i="3"/>
  <c r="M131" i="3"/>
  <c r="N131" i="3"/>
  <c r="E128" i="3"/>
  <c r="F128" i="3"/>
  <c r="G128" i="3"/>
  <c r="H128" i="3"/>
  <c r="J128" i="3"/>
  <c r="K128" i="3"/>
  <c r="L128" i="3"/>
  <c r="M128" i="3"/>
  <c r="N128" i="3"/>
  <c r="E125" i="3"/>
  <c r="F125" i="3"/>
  <c r="G125" i="3"/>
  <c r="H125" i="3"/>
  <c r="J125" i="3"/>
  <c r="K125" i="3"/>
  <c r="L125" i="3"/>
  <c r="M125" i="3"/>
  <c r="N125" i="3"/>
  <c r="E122" i="3"/>
  <c r="F122" i="3"/>
  <c r="G122" i="3"/>
  <c r="H122" i="3"/>
  <c r="J122" i="3"/>
  <c r="K122" i="3"/>
  <c r="L122" i="3"/>
  <c r="M122" i="3"/>
  <c r="N122" i="3"/>
  <c r="D294" i="1"/>
  <c r="E281" i="3"/>
  <c r="F281" i="3"/>
  <c r="G281" i="3"/>
  <c r="H281" i="3"/>
  <c r="J281" i="3"/>
  <c r="K281" i="3"/>
  <c r="L281" i="3"/>
  <c r="M281" i="3"/>
  <c r="N281" i="3"/>
  <c r="E284" i="3"/>
  <c r="F284" i="3"/>
  <c r="G284" i="3"/>
  <c r="H284" i="3"/>
  <c r="J284" i="3"/>
  <c r="K284" i="3"/>
  <c r="L284" i="3"/>
  <c r="M284" i="3"/>
  <c r="N284" i="3"/>
  <c r="E287" i="3"/>
  <c r="F287" i="3"/>
  <c r="G287" i="3"/>
  <c r="H287" i="3"/>
  <c r="J287" i="3"/>
  <c r="K287" i="3"/>
  <c r="L287" i="3"/>
  <c r="M287" i="3"/>
  <c r="N287" i="3"/>
  <c r="E290" i="3"/>
  <c r="F290" i="3"/>
  <c r="G290" i="3"/>
  <c r="H290" i="3"/>
  <c r="J290" i="3"/>
  <c r="K290" i="3"/>
  <c r="L290" i="3"/>
  <c r="M290" i="3"/>
  <c r="N290" i="3"/>
  <c r="E302" i="3"/>
  <c r="F302" i="3"/>
  <c r="G302" i="3"/>
  <c r="H302" i="3"/>
  <c r="J302" i="3"/>
  <c r="K302" i="3"/>
  <c r="L302" i="3"/>
  <c r="M302" i="3"/>
  <c r="N302" i="3"/>
  <c r="E293" i="3"/>
  <c r="F293" i="3"/>
  <c r="G293" i="3"/>
  <c r="H293" i="3"/>
  <c r="J293" i="3"/>
  <c r="K293" i="3"/>
  <c r="L293" i="3"/>
  <c r="M293" i="3"/>
  <c r="N293" i="3"/>
  <c r="E296" i="3"/>
  <c r="F296" i="3"/>
  <c r="G296" i="3"/>
  <c r="H296" i="3"/>
  <c r="J296" i="3"/>
  <c r="K296" i="3"/>
  <c r="L296" i="3"/>
  <c r="M296" i="3"/>
  <c r="N296" i="3"/>
  <c r="E245" i="3"/>
  <c r="F245" i="3"/>
  <c r="G245" i="3"/>
  <c r="H245" i="3"/>
  <c r="J245" i="3"/>
  <c r="K245" i="3"/>
  <c r="L245" i="3"/>
  <c r="M245" i="3"/>
  <c r="N245" i="3"/>
  <c r="E248" i="3"/>
  <c r="F248" i="3"/>
  <c r="G248" i="3"/>
  <c r="H248" i="3"/>
  <c r="J248" i="3"/>
  <c r="K248" i="3"/>
  <c r="L248" i="3"/>
  <c r="M248" i="3"/>
  <c r="N248" i="3"/>
  <c r="E251" i="3"/>
  <c r="F251" i="3"/>
  <c r="G251" i="3"/>
  <c r="H251" i="3"/>
  <c r="J251" i="3"/>
  <c r="K251" i="3"/>
  <c r="L251" i="3"/>
  <c r="M251" i="3"/>
  <c r="N251" i="3"/>
  <c r="E254" i="3"/>
  <c r="F254" i="3"/>
  <c r="G254" i="3"/>
  <c r="H254" i="3"/>
  <c r="J254" i="3"/>
  <c r="K254" i="3"/>
  <c r="L254" i="3"/>
  <c r="M254" i="3"/>
  <c r="N254" i="3"/>
  <c r="E266" i="3"/>
  <c r="F266" i="3"/>
  <c r="G266" i="3"/>
  <c r="H266" i="3"/>
  <c r="J266" i="3"/>
  <c r="K266" i="3"/>
  <c r="L266" i="3"/>
  <c r="M266" i="3"/>
  <c r="N266" i="3"/>
  <c r="E263" i="3"/>
  <c r="F263" i="3"/>
  <c r="G263" i="3"/>
  <c r="H263" i="3"/>
  <c r="J263" i="3"/>
  <c r="K263" i="3"/>
  <c r="L263" i="3"/>
  <c r="M263" i="3"/>
  <c r="N263" i="3"/>
  <c r="E242" i="3" l="1"/>
  <c r="M242" i="3"/>
  <c r="N242" i="3"/>
  <c r="F242" i="3"/>
  <c r="J242" i="3"/>
  <c r="H242" i="3"/>
  <c r="L242" i="3"/>
  <c r="K242" i="3"/>
  <c r="G242" i="3"/>
  <c r="E260" i="3" l="1"/>
  <c r="F260" i="3"/>
  <c r="G260" i="3"/>
  <c r="H260" i="3"/>
  <c r="J260" i="3"/>
  <c r="K260" i="3"/>
  <c r="L260" i="3"/>
  <c r="M260" i="3"/>
  <c r="N260" i="3"/>
  <c r="E269" i="3"/>
  <c r="F269" i="3"/>
  <c r="G269" i="3"/>
  <c r="H269" i="3"/>
  <c r="J269" i="3"/>
  <c r="K269" i="3"/>
  <c r="L269" i="3"/>
  <c r="M269" i="3"/>
  <c r="N269" i="3"/>
  <c r="E272" i="3"/>
  <c r="F272" i="3"/>
  <c r="G272" i="3"/>
  <c r="H272" i="3"/>
  <c r="J272" i="3"/>
  <c r="K272" i="3"/>
  <c r="L272" i="3"/>
  <c r="M272" i="3"/>
  <c r="N272" i="3"/>
  <c r="E275" i="3"/>
  <c r="F275" i="3"/>
  <c r="G275" i="3"/>
  <c r="H275" i="3"/>
  <c r="J275" i="3"/>
  <c r="K275" i="3"/>
  <c r="L275" i="3"/>
  <c r="M275" i="3"/>
  <c r="N275" i="3"/>
  <c r="F274" i="3"/>
  <c r="G274" i="3"/>
  <c r="H274" i="3"/>
  <c r="J274" i="3"/>
  <c r="K274" i="3"/>
  <c r="L274" i="3"/>
  <c r="M274" i="3"/>
  <c r="N274" i="3"/>
  <c r="F552" i="1"/>
  <c r="G552" i="1"/>
  <c r="H552" i="1"/>
  <c r="I552" i="1"/>
  <c r="K552" i="1"/>
  <c r="L552" i="1"/>
  <c r="M552" i="1"/>
  <c r="N552" i="1"/>
  <c r="O552" i="1"/>
  <c r="O604" i="1"/>
  <c r="N604" i="1"/>
  <c r="M604" i="1"/>
  <c r="L604" i="1"/>
  <c r="K604" i="1"/>
  <c r="I604" i="1"/>
  <c r="H604" i="1"/>
  <c r="G604" i="1"/>
  <c r="F604" i="1"/>
  <c r="J603" i="1"/>
  <c r="E603" i="1"/>
  <c r="E353" i="3"/>
  <c r="F353" i="3"/>
  <c r="G353" i="3"/>
  <c r="H353" i="3"/>
  <c r="J353" i="3"/>
  <c r="K353" i="3"/>
  <c r="L353" i="3"/>
  <c r="M353" i="3"/>
  <c r="N353" i="3"/>
  <c r="E356" i="3"/>
  <c r="F356" i="3"/>
  <c r="G356" i="3"/>
  <c r="H356" i="3"/>
  <c r="J356" i="3"/>
  <c r="K356" i="3"/>
  <c r="L356" i="3"/>
  <c r="M356" i="3"/>
  <c r="N356" i="3"/>
  <c r="E344" i="3"/>
  <c r="F344" i="3"/>
  <c r="G344" i="3"/>
  <c r="H344" i="3"/>
  <c r="J344" i="3"/>
  <c r="K344" i="3"/>
  <c r="L344" i="3"/>
  <c r="M344" i="3"/>
  <c r="N344" i="3"/>
  <c r="E341" i="3"/>
  <c r="F341" i="3"/>
  <c r="G341" i="3"/>
  <c r="H341" i="3"/>
  <c r="J341" i="3"/>
  <c r="K341" i="3"/>
  <c r="L341" i="3"/>
  <c r="M341" i="3"/>
  <c r="N341" i="3"/>
  <c r="E338" i="3"/>
  <c r="F338" i="3"/>
  <c r="G338" i="3"/>
  <c r="H338" i="3"/>
  <c r="J338" i="3"/>
  <c r="K338" i="3"/>
  <c r="L338" i="3"/>
  <c r="M338" i="3"/>
  <c r="N338" i="3"/>
  <c r="E335" i="3"/>
  <c r="F335" i="3"/>
  <c r="G335" i="3"/>
  <c r="H335" i="3"/>
  <c r="J335" i="3"/>
  <c r="K335" i="3"/>
  <c r="L335" i="3"/>
  <c r="M335" i="3"/>
  <c r="N335" i="3"/>
  <c r="E332" i="3"/>
  <c r="F332" i="3"/>
  <c r="G332" i="3"/>
  <c r="H332" i="3"/>
  <c r="J332" i="3"/>
  <c r="K332" i="3"/>
  <c r="L332" i="3"/>
  <c r="M332" i="3"/>
  <c r="N332" i="3"/>
  <c r="E329" i="3"/>
  <c r="F329" i="3"/>
  <c r="G329" i="3"/>
  <c r="H329" i="3"/>
  <c r="J329" i="3"/>
  <c r="K329" i="3"/>
  <c r="L329" i="3"/>
  <c r="M329" i="3"/>
  <c r="N329" i="3"/>
  <c r="E318" i="3"/>
  <c r="E315" i="3" s="1"/>
  <c r="F318" i="3"/>
  <c r="F315" i="3" s="1"/>
  <c r="G318" i="3"/>
  <c r="G315" i="3" s="1"/>
  <c r="H318" i="3"/>
  <c r="J318" i="3"/>
  <c r="J315" i="3" s="1"/>
  <c r="K318" i="3"/>
  <c r="K315" i="3" s="1"/>
  <c r="L318" i="3"/>
  <c r="M318" i="3"/>
  <c r="M315" i="3" s="1"/>
  <c r="N318" i="3"/>
  <c r="N315" i="3" s="1"/>
  <c r="E317" i="3"/>
  <c r="F317" i="3"/>
  <c r="G317" i="3"/>
  <c r="H317" i="3"/>
  <c r="J317" i="3"/>
  <c r="K317" i="3"/>
  <c r="L317" i="3"/>
  <c r="M317" i="3"/>
  <c r="N317" i="3"/>
  <c r="E367" i="3"/>
  <c r="F367" i="3"/>
  <c r="G367" i="3"/>
  <c r="H367" i="3"/>
  <c r="J367" i="3"/>
  <c r="K367" i="3"/>
  <c r="L367" i="3"/>
  <c r="M367" i="3"/>
  <c r="N367" i="3"/>
  <c r="E369" i="3"/>
  <c r="F369" i="3"/>
  <c r="G369" i="3"/>
  <c r="H369" i="3"/>
  <c r="J369" i="3"/>
  <c r="K369" i="3"/>
  <c r="L369" i="3"/>
  <c r="M369" i="3"/>
  <c r="N369" i="3"/>
  <c r="E370" i="3"/>
  <c r="F370" i="3"/>
  <c r="G370" i="3"/>
  <c r="H370" i="3"/>
  <c r="J370" i="3"/>
  <c r="K370" i="3"/>
  <c r="L370" i="3"/>
  <c r="M370" i="3"/>
  <c r="N370" i="3"/>
  <c r="E373" i="3"/>
  <c r="F373" i="3"/>
  <c r="G373" i="3"/>
  <c r="H373" i="3"/>
  <c r="J373" i="3"/>
  <c r="K373" i="3"/>
  <c r="L373" i="3"/>
  <c r="M373" i="3"/>
  <c r="N373" i="3"/>
  <c r="E376" i="3"/>
  <c r="F376" i="3"/>
  <c r="G376" i="3"/>
  <c r="H376" i="3"/>
  <c r="J376" i="3"/>
  <c r="K376" i="3"/>
  <c r="L376" i="3"/>
  <c r="M376" i="3"/>
  <c r="N376" i="3"/>
  <c r="E379" i="3"/>
  <c r="F379" i="3"/>
  <c r="G379" i="3"/>
  <c r="H379" i="3"/>
  <c r="J379" i="3"/>
  <c r="K379" i="3"/>
  <c r="L379" i="3"/>
  <c r="M379" i="3"/>
  <c r="N379" i="3"/>
  <c r="E385" i="3"/>
  <c r="E382" i="3" s="1"/>
  <c r="F385" i="3"/>
  <c r="F382" i="3" s="1"/>
  <c r="G385" i="3"/>
  <c r="G382" i="3" s="1"/>
  <c r="H385" i="3"/>
  <c r="J385" i="3"/>
  <c r="J382" i="3" s="1"/>
  <c r="K385" i="3"/>
  <c r="K382" i="3" s="1"/>
  <c r="L385" i="3"/>
  <c r="L382" i="3" s="1"/>
  <c r="M385" i="3"/>
  <c r="M382" i="3" s="1"/>
  <c r="N385" i="3"/>
  <c r="N382" i="3" s="1"/>
  <c r="F391" i="3"/>
  <c r="G391" i="3"/>
  <c r="K391" i="3"/>
  <c r="L391" i="3"/>
  <c r="M391" i="3"/>
  <c r="E392" i="3"/>
  <c r="F392" i="3"/>
  <c r="G392" i="3"/>
  <c r="H392" i="3"/>
  <c r="J392" i="3"/>
  <c r="K392" i="3"/>
  <c r="L392" i="3"/>
  <c r="M392" i="3"/>
  <c r="N392" i="3"/>
  <c r="E396" i="3"/>
  <c r="F396" i="3"/>
  <c r="G396" i="3"/>
  <c r="H396" i="3"/>
  <c r="J396" i="3"/>
  <c r="K396" i="3"/>
  <c r="L396" i="3"/>
  <c r="M396" i="3"/>
  <c r="N396" i="3"/>
  <c r="O516" i="1"/>
  <c r="N516" i="1"/>
  <c r="M516" i="1"/>
  <c r="L516" i="1"/>
  <c r="K516" i="1"/>
  <c r="H516" i="1"/>
  <c r="G516" i="1"/>
  <c r="F516" i="1"/>
  <c r="J515" i="1"/>
  <c r="E515" i="1"/>
  <c r="E398" i="3"/>
  <c r="F398" i="3"/>
  <c r="G398" i="3"/>
  <c r="H398" i="3"/>
  <c r="J398" i="3"/>
  <c r="K398" i="3"/>
  <c r="L398" i="3"/>
  <c r="M398" i="3"/>
  <c r="N398" i="3"/>
  <c r="E399" i="3"/>
  <c r="F399" i="3"/>
  <c r="G399" i="3"/>
  <c r="H399" i="3"/>
  <c r="J399" i="3"/>
  <c r="K399" i="3"/>
  <c r="L399" i="3"/>
  <c r="M399" i="3"/>
  <c r="N399" i="3"/>
  <c r="E401" i="3"/>
  <c r="F401" i="3"/>
  <c r="G401" i="3"/>
  <c r="H401" i="3"/>
  <c r="J401" i="3"/>
  <c r="K401" i="3"/>
  <c r="L401" i="3"/>
  <c r="M401" i="3"/>
  <c r="N401" i="3"/>
  <c r="E402" i="3"/>
  <c r="F402" i="3"/>
  <c r="G402" i="3"/>
  <c r="H402" i="3"/>
  <c r="J402" i="3"/>
  <c r="K402" i="3"/>
  <c r="L402" i="3"/>
  <c r="M402" i="3"/>
  <c r="N402" i="3"/>
  <c r="F636" i="1"/>
  <c r="G636" i="1"/>
  <c r="H636" i="1"/>
  <c r="I636" i="1"/>
  <c r="K636" i="1"/>
  <c r="L636" i="1"/>
  <c r="M636" i="1"/>
  <c r="N636" i="1"/>
  <c r="O636" i="1"/>
  <c r="E405" i="3"/>
  <c r="F405" i="3"/>
  <c r="G405" i="3"/>
  <c r="H405" i="3"/>
  <c r="J405" i="3"/>
  <c r="K405" i="3"/>
  <c r="L405" i="3"/>
  <c r="M405" i="3"/>
  <c r="N405" i="3"/>
  <c r="E408" i="3"/>
  <c r="F408" i="3"/>
  <c r="G408" i="3"/>
  <c r="H408" i="3"/>
  <c r="J408" i="3"/>
  <c r="K408" i="3"/>
  <c r="L408" i="3"/>
  <c r="M408" i="3"/>
  <c r="N408" i="3"/>
  <c r="E411" i="3"/>
  <c r="F411" i="3"/>
  <c r="G411" i="3"/>
  <c r="H411" i="3"/>
  <c r="J411" i="3"/>
  <c r="K411" i="3"/>
  <c r="L411" i="3"/>
  <c r="M411" i="3"/>
  <c r="N411" i="3"/>
  <c r="E414" i="3"/>
  <c r="F414" i="3"/>
  <c r="G414" i="3"/>
  <c r="H414" i="3"/>
  <c r="J414" i="3"/>
  <c r="K414" i="3"/>
  <c r="L414" i="3"/>
  <c r="M414" i="3"/>
  <c r="N414" i="3"/>
  <c r="K276" i="3" l="1"/>
  <c r="G276" i="3"/>
  <c r="P603" i="1"/>
  <c r="J257" i="3"/>
  <c r="N276" i="3"/>
  <c r="J276" i="3"/>
  <c r="F276" i="3"/>
  <c r="M257" i="3"/>
  <c r="N257" i="3"/>
  <c r="M276" i="3"/>
  <c r="E257" i="3"/>
  <c r="K257" i="3"/>
  <c r="G257" i="3"/>
  <c r="F257" i="3"/>
  <c r="L257" i="3"/>
  <c r="H257" i="3"/>
  <c r="L276" i="3"/>
  <c r="H276" i="3"/>
  <c r="F319" i="3"/>
  <c r="N319" i="3"/>
  <c r="J319" i="3"/>
  <c r="E319" i="3"/>
  <c r="G319" i="3"/>
  <c r="M319" i="3"/>
  <c r="P515" i="1"/>
  <c r="F403" i="3"/>
  <c r="K319" i="3"/>
  <c r="M393" i="3"/>
  <c r="L319" i="3"/>
  <c r="J364" i="3"/>
  <c r="H319" i="3"/>
  <c r="J371" i="3"/>
  <c r="F371" i="3"/>
  <c r="E364" i="3"/>
  <c r="E400" i="3"/>
  <c r="K371" i="3"/>
  <c r="L315" i="3"/>
  <c r="H315" i="3"/>
  <c r="F393" i="3"/>
  <c r="M364" i="3"/>
  <c r="M403" i="3"/>
  <c r="G389" i="3"/>
  <c r="N389" i="3"/>
  <c r="J389" i="3"/>
  <c r="F400" i="3"/>
  <c r="G371" i="3"/>
  <c r="K389" i="3"/>
  <c r="F389" i="3"/>
  <c r="L389" i="3"/>
  <c r="H389" i="3"/>
  <c r="K393" i="3"/>
  <c r="G393" i="3"/>
  <c r="N364" i="3"/>
  <c r="M389" i="3"/>
  <c r="E389" i="3"/>
  <c r="M371" i="3"/>
  <c r="E371" i="3"/>
  <c r="L371" i="3"/>
  <c r="H371" i="3"/>
  <c r="N371" i="3"/>
  <c r="N403" i="3"/>
  <c r="J403" i="3"/>
  <c r="H382" i="3"/>
  <c r="L393" i="3"/>
  <c r="F364" i="3"/>
  <c r="L364" i="3"/>
  <c r="K364" i="3"/>
  <c r="G364" i="3"/>
  <c r="H364" i="3"/>
  <c r="G400" i="3"/>
  <c r="G403" i="3"/>
  <c r="K400" i="3"/>
  <c r="E403" i="3"/>
  <c r="K403" i="3"/>
  <c r="M400" i="3"/>
  <c r="N400" i="3"/>
  <c r="J400" i="3"/>
  <c r="L403" i="3"/>
  <c r="H403" i="3"/>
  <c r="L400" i="3"/>
  <c r="H400" i="3"/>
  <c r="E433" i="3" l="1"/>
  <c r="F433" i="3"/>
  <c r="G433" i="3"/>
  <c r="H433" i="3"/>
  <c r="J433" i="3"/>
  <c r="K433" i="3"/>
  <c r="L433" i="3"/>
  <c r="M433" i="3"/>
  <c r="N433" i="3"/>
  <c r="E434" i="3"/>
  <c r="E425" i="3" s="1"/>
  <c r="E505" i="3" s="1"/>
  <c r="F434" i="3"/>
  <c r="F425" i="3" s="1"/>
  <c r="G434" i="3"/>
  <c r="G425" i="3" s="1"/>
  <c r="H434" i="3"/>
  <c r="H425" i="3" s="1"/>
  <c r="I434" i="3"/>
  <c r="I425" i="3" s="1"/>
  <c r="J434" i="3"/>
  <c r="J425" i="3" s="1"/>
  <c r="K434" i="3"/>
  <c r="K425" i="3" s="1"/>
  <c r="L434" i="3"/>
  <c r="L425" i="3" s="1"/>
  <c r="M434" i="3"/>
  <c r="M425" i="3" s="1"/>
  <c r="N434" i="3"/>
  <c r="N425" i="3" s="1"/>
  <c r="O434" i="3"/>
  <c r="O425" i="3" s="1"/>
  <c r="O419" i="3" s="1"/>
  <c r="D434" i="3"/>
  <c r="D425" i="3" s="1"/>
  <c r="E429" i="3"/>
  <c r="F429" i="3"/>
  <c r="G429" i="3"/>
  <c r="H429" i="3"/>
  <c r="J429" i="3"/>
  <c r="K429" i="3"/>
  <c r="L429" i="3"/>
  <c r="M429" i="3"/>
  <c r="N429" i="3"/>
  <c r="E441" i="3"/>
  <c r="F441" i="3"/>
  <c r="G441" i="3"/>
  <c r="H441" i="3"/>
  <c r="J441" i="3"/>
  <c r="K441" i="3"/>
  <c r="L441" i="3"/>
  <c r="M441" i="3"/>
  <c r="N441" i="3"/>
  <c r="E450" i="3"/>
  <c r="F450" i="3"/>
  <c r="G450" i="3"/>
  <c r="H450" i="3"/>
  <c r="J450" i="3"/>
  <c r="K450" i="3"/>
  <c r="L450" i="3"/>
  <c r="M450" i="3"/>
  <c r="N450" i="3"/>
  <c r="E453" i="3"/>
  <c r="F453" i="3"/>
  <c r="G453" i="3"/>
  <c r="H453" i="3"/>
  <c r="J453" i="3"/>
  <c r="K453" i="3"/>
  <c r="L453" i="3"/>
  <c r="M453" i="3"/>
  <c r="N453" i="3"/>
  <c r="E456" i="3"/>
  <c r="F456" i="3"/>
  <c r="G456" i="3"/>
  <c r="H456" i="3"/>
  <c r="J456" i="3"/>
  <c r="K456" i="3"/>
  <c r="L456" i="3"/>
  <c r="M456" i="3"/>
  <c r="N456" i="3"/>
  <c r="E462" i="3"/>
  <c r="E459" i="3" s="1"/>
  <c r="F462" i="3"/>
  <c r="F459" i="3" s="1"/>
  <c r="G462" i="3"/>
  <c r="G459" i="3" s="1"/>
  <c r="H462" i="3"/>
  <c r="H459" i="3" s="1"/>
  <c r="J462" i="3"/>
  <c r="J459" i="3" s="1"/>
  <c r="K462" i="3"/>
  <c r="K459" i="3" s="1"/>
  <c r="L462" i="3"/>
  <c r="L459" i="3" s="1"/>
  <c r="M462" i="3"/>
  <c r="M459" i="3" s="1"/>
  <c r="N462" i="3"/>
  <c r="N459" i="3" s="1"/>
  <c r="E197" i="3"/>
  <c r="E147" i="3" s="1"/>
  <c r="F197" i="3"/>
  <c r="F147" i="3" s="1"/>
  <c r="G197" i="3"/>
  <c r="G147" i="3" s="1"/>
  <c r="H197" i="3"/>
  <c r="H147" i="3" s="1"/>
  <c r="J197" i="3"/>
  <c r="J147" i="3" s="1"/>
  <c r="K197" i="3"/>
  <c r="K147" i="3" s="1"/>
  <c r="L197" i="3"/>
  <c r="L147" i="3" s="1"/>
  <c r="M197" i="3"/>
  <c r="M147" i="3" s="1"/>
  <c r="N197" i="3"/>
  <c r="N147" i="3" s="1"/>
  <c r="E305" i="3"/>
  <c r="F305" i="3"/>
  <c r="G305" i="3"/>
  <c r="H305" i="3"/>
  <c r="J305" i="3"/>
  <c r="K305" i="3"/>
  <c r="L305" i="3"/>
  <c r="M305" i="3"/>
  <c r="N305" i="3"/>
  <c r="E299" i="3"/>
  <c r="F299" i="3"/>
  <c r="G299" i="3"/>
  <c r="H299" i="3"/>
  <c r="J299" i="3"/>
  <c r="K299" i="3"/>
  <c r="L299" i="3"/>
  <c r="M299" i="3"/>
  <c r="N299" i="3"/>
  <c r="O571" i="1"/>
  <c r="N571" i="1"/>
  <c r="M571" i="1"/>
  <c r="L571" i="1"/>
  <c r="K571" i="1"/>
  <c r="I571" i="1"/>
  <c r="H571" i="1"/>
  <c r="G571" i="1"/>
  <c r="F571" i="1"/>
  <c r="J570" i="1"/>
  <c r="E570" i="1"/>
  <c r="O568" i="1"/>
  <c r="N568" i="1"/>
  <c r="M568" i="1"/>
  <c r="L568" i="1"/>
  <c r="K568" i="1"/>
  <c r="I568" i="1"/>
  <c r="H568" i="1"/>
  <c r="G568" i="1"/>
  <c r="F568" i="1"/>
  <c r="J567" i="1"/>
  <c r="E567" i="1"/>
  <c r="O565" i="1"/>
  <c r="N565" i="1"/>
  <c r="M565" i="1"/>
  <c r="L565" i="1"/>
  <c r="K565" i="1"/>
  <c r="I565" i="1"/>
  <c r="H565" i="1"/>
  <c r="G565" i="1"/>
  <c r="F565" i="1"/>
  <c r="J564" i="1"/>
  <c r="E564" i="1"/>
  <c r="O562" i="1"/>
  <c r="N562" i="1"/>
  <c r="M562" i="1"/>
  <c r="L562" i="1"/>
  <c r="K562" i="1"/>
  <c r="I562" i="1"/>
  <c r="H562" i="1"/>
  <c r="G562" i="1"/>
  <c r="F562" i="1"/>
  <c r="J561" i="1"/>
  <c r="E561" i="1"/>
  <c r="E326" i="3"/>
  <c r="E321" i="3" s="1"/>
  <c r="E309" i="3" s="1"/>
  <c r="F326" i="3"/>
  <c r="F321" i="3" s="1"/>
  <c r="F309" i="3" s="1"/>
  <c r="G326" i="3"/>
  <c r="G321" i="3" s="1"/>
  <c r="G309" i="3" s="1"/>
  <c r="H326" i="3"/>
  <c r="H321" i="3" s="1"/>
  <c r="H309" i="3" s="1"/>
  <c r="K326" i="3"/>
  <c r="K321" i="3" s="1"/>
  <c r="K309" i="3" s="1"/>
  <c r="L326" i="3"/>
  <c r="L321" i="3" s="1"/>
  <c r="L309" i="3" s="1"/>
  <c r="M326" i="3"/>
  <c r="M321" i="3" s="1"/>
  <c r="M309" i="3" s="1"/>
  <c r="E444" i="3"/>
  <c r="F444" i="3"/>
  <c r="G444" i="3"/>
  <c r="H444" i="3"/>
  <c r="J444" i="3"/>
  <c r="K444" i="3"/>
  <c r="L444" i="3"/>
  <c r="M444" i="3"/>
  <c r="N444" i="3"/>
  <c r="E480" i="3"/>
  <c r="E477" i="3" s="1"/>
  <c r="F480" i="3"/>
  <c r="F477" i="3" s="1"/>
  <c r="G480" i="3"/>
  <c r="G477" i="3" s="1"/>
  <c r="H480" i="3"/>
  <c r="H477" i="3" s="1"/>
  <c r="J480" i="3"/>
  <c r="J477" i="3" s="1"/>
  <c r="K480" i="3"/>
  <c r="K477" i="3" s="1"/>
  <c r="L480" i="3"/>
  <c r="L477" i="3" s="1"/>
  <c r="M480" i="3"/>
  <c r="M477" i="3" s="1"/>
  <c r="N480" i="3"/>
  <c r="N477" i="3" s="1"/>
  <c r="O707" i="1"/>
  <c r="N707" i="1"/>
  <c r="M707" i="1"/>
  <c r="L707" i="1"/>
  <c r="K707" i="1"/>
  <c r="I707" i="1"/>
  <c r="H707" i="1"/>
  <c r="G707" i="1"/>
  <c r="F707" i="1"/>
  <c r="J706" i="1"/>
  <c r="E706" i="1"/>
  <c r="E492" i="3"/>
  <c r="F492" i="3"/>
  <c r="G492" i="3"/>
  <c r="H492" i="3"/>
  <c r="J492" i="3"/>
  <c r="K492" i="3"/>
  <c r="L492" i="3"/>
  <c r="M492" i="3"/>
  <c r="N492" i="3"/>
  <c r="E489" i="3"/>
  <c r="F489" i="3"/>
  <c r="G489" i="3"/>
  <c r="H489" i="3"/>
  <c r="J489" i="3"/>
  <c r="K489" i="3"/>
  <c r="L489" i="3"/>
  <c r="M489" i="3"/>
  <c r="N489" i="3"/>
  <c r="E488" i="3"/>
  <c r="F488" i="3"/>
  <c r="G488" i="3"/>
  <c r="H488" i="3"/>
  <c r="J488" i="3"/>
  <c r="K488" i="3"/>
  <c r="L488" i="3"/>
  <c r="M488" i="3"/>
  <c r="N488" i="3"/>
  <c r="E486" i="3"/>
  <c r="F486" i="3"/>
  <c r="G486" i="3"/>
  <c r="H486" i="3"/>
  <c r="J486" i="3"/>
  <c r="K486" i="3"/>
  <c r="L486" i="3"/>
  <c r="M486" i="3"/>
  <c r="N486" i="3"/>
  <c r="E495" i="3"/>
  <c r="F495" i="3"/>
  <c r="G495" i="3"/>
  <c r="H495" i="3"/>
  <c r="J495" i="3"/>
  <c r="K495" i="3"/>
  <c r="L495" i="3"/>
  <c r="M495" i="3"/>
  <c r="N495" i="3"/>
  <c r="E465" i="3"/>
  <c r="F465" i="3"/>
  <c r="G465" i="3"/>
  <c r="H465" i="3"/>
  <c r="J465" i="3"/>
  <c r="K465" i="3"/>
  <c r="L465" i="3"/>
  <c r="M465" i="3"/>
  <c r="N465" i="3"/>
  <c r="E470" i="3"/>
  <c r="F470" i="3"/>
  <c r="G470" i="3"/>
  <c r="H470" i="3"/>
  <c r="J470" i="3"/>
  <c r="K470" i="3"/>
  <c r="L470" i="3"/>
  <c r="M470" i="3"/>
  <c r="N470" i="3"/>
  <c r="E471" i="3"/>
  <c r="F471" i="3"/>
  <c r="F468" i="3" s="1"/>
  <c r="G471" i="3"/>
  <c r="G468" i="3" s="1"/>
  <c r="H471" i="3"/>
  <c r="H468" i="3" s="1"/>
  <c r="I471" i="3"/>
  <c r="I468" i="3" s="1"/>
  <c r="J471" i="3"/>
  <c r="J468" i="3" s="1"/>
  <c r="K471" i="3"/>
  <c r="K468" i="3" s="1"/>
  <c r="L471" i="3"/>
  <c r="L468" i="3" s="1"/>
  <c r="M471" i="3"/>
  <c r="N471" i="3"/>
  <c r="N468" i="3" s="1"/>
  <c r="D471" i="3"/>
  <c r="D468" i="3" s="1"/>
  <c r="E119" i="3"/>
  <c r="E116" i="3" s="1"/>
  <c r="F119" i="3"/>
  <c r="F116" i="3" s="1"/>
  <c r="G119" i="3"/>
  <c r="G116" i="3" s="1"/>
  <c r="H119" i="3"/>
  <c r="H116" i="3" s="1"/>
  <c r="J119" i="3"/>
  <c r="J116" i="3" s="1"/>
  <c r="K119" i="3"/>
  <c r="K116" i="3" s="1"/>
  <c r="L119" i="3"/>
  <c r="L116" i="3" s="1"/>
  <c r="M119" i="3"/>
  <c r="M116" i="3" s="1"/>
  <c r="N119" i="3"/>
  <c r="N116" i="3" s="1"/>
  <c r="E80" i="3"/>
  <c r="E31" i="3" s="1"/>
  <c r="F80" i="3"/>
  <c r="F31" i="3" s="1"/>
  <c r="G80" i="3"/>
  <c r="G31" i="3" s="1"/>
  <c r="H80" i="3"/>
  <c r="H31" i="3" s="1"/>
  <c r="J80" i="3"/>
  <c r="J31" i="3" s="1"/>
  <c r="K80" i="3"/>
  <c r="K31" i="3" s="1"/>
  <c r="L80" i="3"/>
  <c r="L31" i="3" s="1"/>
  <c r="M80" i="3"/>
  <c r="M31" i="3" s="1"/>
  <c r="N80" i="3"/>
  <c r="N31" i="3" s="1"/>
  <c r="F24" i="3"/>
  <c r="G24" i="3"/>
  <c r="H24" i="3"/>
  <c r="J24" i="3"/>
  <c r="K24" i="3"/>
  <c r="L24" i="3"/>
  <c r="M24" i="3"/>
  <c r="N24" i="3"/>
  <c r="E25" i="3"/>
  <c r="F25" i="3"/>
  <c r="G25" i="3"/>
  <c r="H25" i="3"/>
  <c r="J25" i="3"/>
  <c r="K25" i="3"/>
  <c r="L25" i="3"/>
  <c r="M25" i="3"/>
  <c r="N25" i="3"/>
  <c r="E21" i="3"/>
  <c r="F21" i="3"/>
  <c r="G21" i="3"/>
  <c r="H21" i="3"/>
  <c r="J21" i="3"/>
  <c r="K21" i="3"/>
  <c r="L21" i="3"/>
  <c r="M21" i="3"/>
  <c r="N21" i="3"/>
  <c r="E22" i="3"/>
  <c r="F22" i="3"/>
  <c r="G22" i="3"/>
  <c r="H22" i="3"/>
  <c r="J22" i="3"/>
  <c r="K22" i="3"/>
  <c r="L22" i="3"/>
  <c r="M22" i="3"/>
  <c r="N22" i="3"/>
  <c r="E19" i="3"/>
  <c r="F19" i="3"/>
  <c r="G19" i="3"/>
  <c r="H19" i="3"/>
  <c r="J19" i="3"/>
  <c r="K19" i="3"/>
  <c r="L19" i="3"/>
  <c r="M19" i="3"/>
  <c r="N19" i="3"/>
  <c r="O28" i="1"/>
  <c r="N28" i="1"/>
  <c r="M28" i="1"/>
  <c r="L28" i="1"/>
  <c r="K28" i="1"/>
  <c r="I28" i="1"/>
  <c r="H28" i="1"/>
  <c r="G28" i="1"/>
  <c r="F28" i="1"/>
  <c r="J27" i="1"/>
  <c r="E27" i="1"/>
  <c r="E314" i="3"/>
  <c r="F314" i="3"/>
  <c r="G314" i="3"/>
  <c r="H314" i="3"/>
  <c r="J314" i="3"/>
  <c r="K314" i="3"/>
  <c r="L314" i="3"/>
  <c r="M314" i="3"/>
  <c r="N314" i="3"/>
  <c r="E325" i="3"/>
  <c r="E327" i="3" s="1"/>
  <c r="F325" i="3"/>
  <c r="F327" i="3" s="1"/>
  <c r="G325" i="3"/>
  <c r="H325" i="3"/>
  <c r="J325" i="3"/>
  <c r="K325" i="3"/>
  <c r="L325" i="3"/>
  <c r="M325" i="3"/>
  <c r="N325" i="3"/>
  <c r="E328" i="3"/>
  <c r="E330" i="3" s="1"/>
  <c r="F328" i="3"/>
  <c r="F330" i="3" s="1"/>
  <c r="G328" i="3"/>
  <c r="G330" i="3" s="1"/>
  <c r="H328" i="3"/>
  <c r="H330" i="3" s="1"/>
  <c r="J328" i="3"/>
  <c r="J330" i="3" s="1"/>
  <c r="K328" i="3"/>
  <c r="K330" i="3" s="1"/>
  <c r="L328" i="3"/>
  <c r="L330" i="3" s="1"/>
  <c r="M328" i="3"/>
  <c r="M330" i="3" s="1"/>
  <c r="N328" i="3"/>
  <c r="N330" i="3" s="1"/>
  <c r="E331" i="3"/>
  <c r="E333" i="3" s="1"/>
  <c r="F331" i="3"/>
  <c r="F333" i="3" s="1"/>
  <c r="G331" i="3"/>
  <c r="G333" i="3" s="1"/>
  <c r="H331" i="3"/>
  <c r="H333" i="3" s="1"/>
  <c r="J331" i="3"/>
  <c r="J333" i="3" s="1"/>
  <c r="K331" i="3"/>
  <c r="K333" i="3" s="1"/>
  <c r="L331" i="3"/>
  <c r="L333" i="3" s="1"/>
  <c r="M331" i="3"/>
  <c r="M333" i="3" s="1"/>
  <c r="N331" i="3"/>
  <c r="N333" i="3" s="1"/>
  <c r="E334" i="3"/>
  <c r="E336" i="3" s="1"/>
  <c r="F334" i="3"/>
  <c r="F336" i="3" s="1"/>
  <c r="G334" i="3"/>
  <c r="G336" i="3" s="1"/>
  <c r="H334" i="3"/>
  <c r="H336" i="3" s="1"/>
  <c r="J334" i="3"/>
  <c r="J336" i="3" s="1"/>
  <c r="K334" i="3"/>
  <c r="K336" i="3" s="1"/>
  <c r="L334" i="3"/>
  <c r="L336" i="3" s="1"/>
  <c r="M334" i="3"/>
  <c r="M336" i="3" s="1"/>
  <c r="N334" i="3"/>
  <c r="N336" i="3" s="1"/>
  <c r="E337" i="3"/>
  <c r="E339" i="3" s="1"/>
  <c r="F337" i="3"/>
  <c r="F339" i="3" s="1"/>
  <c r="G337" i="3"/>
  <c r="G339" i="3" s="1"/>
  <c r="H337" i="3"/>
  <c r="H339" i="3" s="1"/>
  <c r="J337" i="3"/>
  <c r="J339" i="3" s="1"/>
  <c r="K337" i="3"/>
  <c r="K339" i="3" s="1"/>
  <c r="L337" i="3"/>
  <c r="L339" i="3" s="1"/>
  <c r="M337" i="3"/>
  <c r="M339" i="3" s="1"/>
  <c r="N337" i="3"/>
  <c r="N339" i="3" s="1"/>
  <c r="E340" i="3"/>
  <c r="E342" i="3" s="1"/>
  <c r="F340" i="3"/>
  <c r="F342" i="3" s="1"/>
  <c r="G340" i="3"/>
  <c r="G342" i="3" s="1"/>
  <c r="H340" i="3"/>
  <c r="H342" i="3" s="1"/>
  <c r="J340" i="3"/>
  <c r="J342" i="3" s="1"/>
  <c r="K340" i="3"/>
  <c r="K342" i="3" s="1"/>
  <c r="L340" i="3"/>
  <c r="L342" i="3" s="1"/>
  <c r="M340" i="3"/>
  <c r="M342" i="3" s="1"/>
  <c r="N340" i="3"/>
  <c r="N342" i="3" s="1"/>
  <c r="E343" i="3"/>
  <c r="E345" i="3" s="1"/>
  <c r="F343" i="3"/>
  <c r="F345" i="3" s="1"/>
  <c r="G343" i="3"/>
  <c r="G345" i="3" s="1"/>
  <c r="H343" i="3"/>
  <c r="H345" i="3" s="1"/>
  <c r="J343" i="3"/>
  <c r="J345" i="3" s="1"/>
  <c r="K343" i="3"/>
  <c r="K345" i="3" s="1"/>
  <c r="L343" i="3"/>
  <c r="L345" i="3" s="1"/>
  <c r="M343" i="3"/>
  <c r="M345" i="3" s="1"/>
  <c r="N343" i="3"/>
  <c r="N345" i="3" s="1"/>
  <c r="E348" i="3"/>
  <c r="F348" i="3"/>
  <c r="G348" i="3"/>
  <c r="H348" i="3"/>
  <c r="J348" i="3"/>
  <c r="K348" i="3"/>
  <c r="L348" i="3"/>
  <c r="M348" i="3"/>
  <c r="N348" i="3"/>
  <c r="E352" i="3"/>
  <c r="E354" i="3" s="1"/>
  <c r="F352" i="3"/>
  <c r="F354" i="3" s="1"/>
  <c r="G352" i="3"/>
  <c r="G354" i="3" s="1"/>
  <c r="H352" i="3"/>
  <c r="H354" i="3" s="1"/>
  <c r="J352" i="3"/>
  <c r="J354" i="3" s="1"/>
  <c r="K352" i="3"/>
  <c r="K354" i="3" s="1"/>
  <c r="L352" i="3"/>
  <c r="L354" i="3" s="1"/>
  <c r="M352" i="3"/>
  <c r="M354" i="3" s="1"/>
  <c r="N352" i="3"/>
  <c r="N354" i="3" s="1"/>
  <c r="F304" i="3"/>
  <c r="G304" i="3"/>
  <c r="H304" i="3"/>
  <c r="J304" i="3"/>
  <c r="K304" i="3"/>
  <c r="L304" i="3"/>
  <c r="M304" i="3"/>
  <c r="N304" i="3"/>
  <c r="F199" i="3"/>
  <c r="F201" i="3" s="1"/>
  <c r="G199" i="3"/>
  <c r="G201" i="3" s="1"/>
  <c r="H199" i="3"/>
  <c r="H201" i="3" s="1"/>
  <c r="J199" i="3"/>
  <c r="J201" i="3" s="1"/>
  <c r="K199" i="3"/>
  <c r="K201" i="3" s="1"/>
  <c r="L199" i="3"/>
  <c r="L201" i="3" s="1"/>
  <c r="M199" i="3"/>
  <c r="M201" i="3" s="1"/>
  <c r="N199" i="3"/>
  <c r="N201" i="3" s="1"/>
  <c r="E395" i="3"/>
  <c r="E388" i="3" s="1"/>
  <c r="E308" i="3" s="1"/>
  <c r="F395" i="3"/>
  <c r="F388" i="3" s="1"/>
  <c r="F308" i="3" s="1"/>
  <c r="G395" i="3"/>
  <c r="G388" i="3" s="1"/>
  <c r="G308" i="3" s="1"/>
  <c r="H395" i="3"/>
  <c r="H388" i="3" s="1"/>
  <c r="H308" i="3" s="1"/>
  <c r="J395" i="3"/>
  <c r="J388" i="3" s="1"/>
  <c r="J308" i="3" s="1"/>
  <c r="K395" i="3"/>
  <c r="K388" i="3" s="1"/>
  <c r="K308" i="3" s="1"/>
  <c r="L395" i="3"/>
  <c r="L388" i="3" s="1"/>
  <c r="L308" i="3" s="1"/>
  <c r="M395" i="3"/>
  <c r="M388" i="3" s="1"/>
  <c r="M308" i="3" s="1"/>
  <c r="N395" i="3"/>
  <c r="N388" i="3" s="1"/>
  <c r="N308" i="3" s="1"/>
  <c r="E410" i="3"/>
  <c r="E412" i="3" s="1"/>
  <c r="F410" i="3"/>
  <c r="F412" i="3" s="1"/>
  <c r="G410" i="3"/>
  <c r="G412" i="3" s="1"/>
  <c r="H410" i="3"/>
  <c r="H412" i="3" s="1"/>
  <c r="J410" i="3"/>
  <c r="J412" i="3" s="1"/>
  <c r="K410" i="3"/>
  <c r="K412" i="3" s="1"/>
  <c r="L410" i="3"/>
  <c r="L412" i="3" s="1"/>
  <c r="M410" i="3"/>
  <c r="M412" i="3" s="1"/>
  <c r="N410" i="3"/>
  <c r="N412" i="3" s="1"/>
  <c r="F413" i="3"/>
  <c r="F415" i="3" s="1"/>
  <c r="G413" i="3"/>
  <c r="G415" i="3" s="1"/>
  <c r="H413" i="3"/>
  <c r="H415" i="3" s="1"/>
  <c r="J413" i="3"/>
  <c r="J415" i="3" s="1"/>
  <c r="K413" i="3"/>
  <c r="K415" i="3" s="1"/>
  <c r="L413" i="3"/>
  <c r="L415" i="3" s="1"/>
  <c r="M413" i="3"/>
  <c r="M415" i="3" s="1"/>
  <c r="N413" i="3"/>
  <c r="N415" i="3" s="1"/>
  <c r="E494" i="3"/>
  <c r="F494" i="3"/>
  <c r="G494" i="3"/>
  <c r="H494" i="3"/>
  <c r="J494" i="3"/>
  <c r="K494" i="3"/>
  <c r="L494" i="3"/>
  <c r="M494" i="3"/>
  <c r="N494" i="3"/>
  <c r="E491" i="3"/>
  <c r="F491" i="3"/>
  <c r="G491" i="3"/>
  <c r="H491" i="3"/>
  <c r="J491" i="3"/>
  <c r="K491" i="3"/>
  <c r="L491" i="3"/>
  <c r="M491" i="3"/>
  <c r="N491" i="3"/>
  <c r="H18" i="3"/>
  <c r="K18" i="3"/>
  <c r="L18" i="3"/>
  <c r="M18" i="3"/>
  <c r="L17" i="1"/>
  <c r="M17" i="1"/>
  <c r="N17" i="1"/>
  <c r="J316" i="3" l="1"/>
  <c r="H316" i="3"/>
  <c r="G316" i="3"/>
  <c r="F316" i="3"/>
  <c r="M316" i="3"/>
  <c r="L316" i="3"/>
  <c r="E316" i="3"/>
  <c r="N316" i="3"/>
  <c r="K316" i="3"/>
  <c r="G419" i="3"/>
  <c r="G505" i="3"/>
  <c r="N419" i="3"/>
  <c r="N505" i="3"/>
  <c r="M419" i="3"/>
  <c r="M505" i="3"/>
  <c r="L419" i="3"/>
  <c r="L505" i="3"/>
  <c r="K419" i="3"/>
  <c r="K505" i="3"/>
  <c r="J419" i="3"/>
  <c r="J505" i="3"/>
  <c r="H419" i="3"/>
  <c r="H505" i="3"/>
  <c r="D419" i="3"/>
  <c r="F419" i="3"/>
  <c r="F505" i="3"/>
  <c r="I480" i="3"/>
  <c r="I477" i="3" s="1"/>
  <c r="L278" i="3"/>
  <c r="G278" i="3"/>
  <c r="K278" i="3"/>
  <c r="F278" i="3"/>
  <c r="N278" i="3"/>
  <c r="J278" i="3"/>
  <c r="E278" i="3"/>
  <c r="M278" i="3"/>
  <c r="H278" i="3"/>
  <c r="M501" i="3"/>
  <c r="M511" i="3" s="1"/>
  <c r="M313" i="3"/>
  <c r="H501" i="3"/>
  <c r="H511" i="3" s="1"/>
  <c r="H313" i="3"/>
  <c r="L501" i="3"/>
  <c r="L511" i="3" s="1"/>
  <c r="L313" i="3"/>
  <c r="G501" i="3"/>
  <c r="G511" i="3" s="1"/>
  <c r="G313" i="3"/>
  <c r="K501" i="3"/>
  <c r="K511" i="3" s="1"/>
  <c r="K313" i="3"/>
  <c r="F501" i="3"/>
  <c r="F511" i="3" s="1"/>
  <c r="F313" i="3"/>
  <c r="N501" i="3"/>
  <c r="N511" i="3" s="1"/>
  <c r="N313" i="3"/>
  <c r="J501" i="3"/>
  <c r="J511" i="3" s="1"/>
  <c r="J313" i="3"/>
  <c r="E501" i="3"/>
  <c r="E511" i="3" s="1"/>
  <c r="E313" i="3"/>
  <c r="P570" i="1"/>
  <c r="P567" i="1"/>
  <c r="M424" i="3"/>
  <c r="P561" i="1"/>
  <c r="E424" i="3"/>
  <c r="N424" i="3"/>
  <c r="J424" i="3"/>
  <c r="F424" i="3"/>
  <c r="M438" i="3"/>
  <c r="E438" i="3"/>
  <c r="L438" i="3"/>
  <c r="H438" i="3"/>
  <c r="K438" i="3"/>
  <c r="G438" i="3"/>
  <c r="N438" i="3"/>
  <c r="J438" i="3"/>
  <c r="F438" i="3"/>
  <c r="L424" i="3"/>
  <c r="H424" i="3"/>
  <c r="K424" i="3"/>
  <c r="G424" i="3"/>
  <c r="I419" i="3"/>
  <c r="E419" i="3"/>
  <c r="G447" i="3"/>
  <c r="M447" i="3"/>
  <c r="E447" i="3"/>
  <c r="K447" i="3"/>
  <c r="H447" i="3"/>
  <c r="G306" i="3"/>
  <c r="N447" i="3"/>
  <c r="J447" i="3"/>
  <c r="F447" i="3"/>
  <c r="L447" i="3"/>
  <c r="K306" i="3"/>
  <c r="M306" i="3"/>
  <c r="J306" i="3"/>
  <c r="F306" i="3"/>
  <c r="N306" i="3"/>
  <c r="L306" i="3"/>
  <c r="H306" i="3"/>
  <c r="P564" i="1"/>
  <c r="K327" i="3"/>
  <c r="P706" i="1"/>
  <c r="M327" i="3"/>
  <c r="G327" i="3"/>
  <c r="P27" i="1"/>
  <c r="N490" i="3"/>
  <c r="J490" i="3"/>
  <c r="E490" i="3"/>
  <c r="D480" i="3"/>
  <c r="D477" i="3" s="1"/>
  <c r="H327" i="3"/>
  <c r="L327" i="3"/>
  <c r="E493" i="3"/>
  <c r="N496" i="3"/>
  <c r="J496" i="3"/>
  <c r="E496" i="3"/>
  <c r="M490" i="3"/>
  <c r="M483" i="3"/>
  <c r="M474" i="3" s="1"/>
  <c r="F483" i="3"/>
  <c r="F474" i="3" s="1"/>
  <c r="F496" i="3"/>
  <c r="N483" i="3"/>
  <c r="N474" i="3" s="1"/>
  <c r="E483" i="3"/>
  <c r="E474" i="3" s="1"/>
  <c r="L493" i="3"/>
  <c r="M493" i="3"/>
  <c r="M496" i="3"/>
  <c r="F490" i="3"/>
  <c r="K483" i="3"/>
  <c r="K474" i="3" s="1"/>
  <c r="I22" i="3"/>
  <c r="D22" i="3"/>
  <c r="K490" i="3"/>
  <c r="G490" i="3"/>
  <c r="L490" i="3"/>
  <c r="H490" i="3"/>
  <c r="H483" i="3"/>
  <c r="H474" i="3" s="1"/>
  <c r="K493" i="3"/>
  <c r="G483" i="3"/>
  <c r="G474" i="3" s="1"/>
  <c r="N493" i="3"/>
  <c r="J493" i="3"/>
  <c r="F493" i="3"/>
  <c r="J483" i="3"/>
  <c r="J474" i="3" s="1"/>
  <c r="H493" i="3"/>
  <c r="G493" i="3"/>
  <c r="L483" i="3"/>
  <c r="L474" i="3" s="1"/>
  <c r="H496" i="3"/>
  <c r="L16" i="3"/>
  <c r="H16" i="3"/>
  <c r="M20" i="3"/>
  <c r="L496" i="3"/>
  <c r="G16" i="3"/>
  <c r="K496" i="3"/>
  <c r="G496" i="3"/>
  <c r="M472" i="3"/>
  <c r="E472" i="3"/>
  <c r="L472" i="3"/>
  <c r="H472" i="3"/>
  <c r="N472" i="3"/>
  <c r="J472" i="3"/>
  <c r="M468" i="3"/>
  <c r="E468" i="3"/>
  <c r="K472" i="3"/>
  <c r="G472" i="3"/>
  <c r="F472" i="3"/>
  <c r="K20" i="3"/>
  <c r="N16" i="3"/>
  <c r="J16" i="3"/>
  <c r="F16" i="3"/>
  <c r="M16" i="3"/>
  <c r="H20" i="3"/>
  <c r="K16" i="3"/>
  <c r="E16" i="3"/>
  <c r="L20" i="3"/>
  <c r="O480" i="3" l="1"/>
  <c r="O477" i="3" s="1"/>
  <c r="O22" i="3"/>
  <c r="J418" i="3"/>
  <c r="F418" i="3"/>
  <c r="F502" i="3" s="1"/>
  <c r="N418" i="3"/>
  <c r="L418" i="3"/>
  <c r="L502" i="3" s="1"/>
  <c r="K418" i="3"/>
  <c r="K502" i="3" s="1"/>
  <c r="H418" i="3"/>
  <c r="H502" i="3" s="1"/>
  <c r="M418" i="3"/>
  <c r="M502" i="3" s="1"/>
  <c r="E418" i="3"/>
  <c r="E502" i="3" s="1"/>
  <c r="G418" i="3"/>
  <c r="G502" i="3" s="1"/>
  <c r="F147" i="1" l="1"/>
  <c r="G147" i="1"/>
  <c r="H147" i="1"/>
  <c r="I147" i="1"/>
  <c r="K147" i="1"/>
  <c r="L147" i="1"/>
  <c r="M147" i="1"/>
  <c r="N147" i="1"/>
  <c r="O147" i="1"/>
  <c r="F184" i="1"/>
  <c r="G184" i="1"/>
  <c r="H184" i="1"/>
  <c r="I184" i="1"/>
  <c r="K184" i="1"/>
  <c r="L184" i="1"/>
  <c r="M184" i="1"/>
  <c r="N184" i="1"/>
  <c r="O184" i="1"/>
  <c r="F185" i="1"/>
  <c r="G185" i="1"/>
  <c r="H185" i="1"/>
  <c r="I185" i="1"/>
  <c r="K185" i="1"/>
  <c r="L185" i="1"/>
  <c r="M185" i="1"/>
  <c r="N185" i="1"/>
  <c r="O185" i="1"/>
  <c r="F186" i="1"/>
  <c r="G186" i="1"/>
  <c r="H186" i="1"/>
  <c r="I186" i="1"/>
  <c r="K186" i="1"/>
  <c r="L186" i="1"/>
  <c r="M186" i="1"/>
  <c r="N186" i="1"/>
  <c r="O186" i="1"/>
  <c r="J181" i="1"/>
  <c r="E181" i="1"/>
  <c r="J189" i="1"/>
  <c r="E189" i="1"/>
  <c r="J195" i="1"/>
  <c r="E195" i="1"/>
  <c r="O192" i="1"/>
  <c r="N192" i="1"/>
  <c r="M192" i="1"/>
  <c r="L192" i="1"/>
  <c r="K192" i="1"/>
  <c r="I192" i="1"/>
  <c r="H192" i="1"/>
  <c r="G192" i="1"/>
  <c r="F192" i="1"/>
  <c r="O191" i="1"/>
  <c r="N191" i="1"/>
  <c r="M191" i="1"/>
  <c r="L191" i="1"/>
  <c r="K191" i="1"/>
  <c r="I191" i="1"/>
  <c r="H191" i="1"/>
  <c r="G191" i="1"/>
  <c r="F191" i="1"/>
  <c r="D193" i="1"/>
  <c r="E193" i="1"/>
  <c r="J193" i="1"/>
  <c r="F197" i="1"/>
  <c r="G197" i="1"/>
  <c r="H197" i="1"/>
  <c r="I197" i="1"/>
  <c r="K197" i="1"/>
  <c r="L197" i="1"/>
  <c r="M197" i="1"/>
  <c r="N197" i="1"/>
  <c r="O197" i="1"/>
  <c r="F198" i="1"/>
  <c r="G198" i="1"/>
  <c r="H198" i="1"/>
  <c r="I198" i="1"/>
  <c r="K198" i="1"/>
  <c r="L198" i="1"/>
  <c r="M198" i="1"/>
  <c r="N198" i="1"/>
  <c r="O198" i="1"/>
  <c r="F215" i="1"/>
  <c r="G215" i="1"/>
  <c r="H215" i="1"/>
  <c r="I215" i="1"/>
  <c r="K215" i="1"/>
  <c r="L215" i="1"/>
  <c r="M215" i="1"/>
  <c r="N215" i="1"/>
  <c r="O215" i="1"/>
  <c r="F216" i="1"/>
  <c r="G216" i="1"/>
  <c r="H216" i="1"/>
  <c r="I216" i="1"/>
  <c r="K216" i="1"/>
  <c r="L216" i="1"/>
  <c r="M216" i="1"/>
  <c r="N216" i="1"/>
  <c r="O216" i="1"/>
  <c r="F230" i="1"/>
  <c r="G230" i="1"/>
  <c r="H230" i="1"/>
  <c r="I230" i="1"/>
  <c r="K230" i="1"/>
  <c r="L230" i="1"/>
  <c r="M230" i="1"/>
  <c r="N230" i="1"/>
  <c r="O230" i="1"/>
  <c r="F231" i="1"/>
  <c r="G231" i="1"/>
  <c r="H231" i="1"/>
  <c r="I231" i="1"/>
  <c r="K231" i="1"/>
  <c r="L231" i="1"/>
  <c r="M231" i="1"/>
  <c r="N231" i="1"/>
  <c r="O231" i="1"/>
  <c r="F249" i="1"/>
  <c r="G249" i="1"/>
  <c r="H249" i="1"/>
  <c r="I249" i="1"/>
  <c r="K249" i="1"/>
  <c r="L249" i="1"/>
  <c r="M249" i="1"/>
  <c r="N249" i="1"/>
  <c r="O249" i="1"/>
  <c r="O266" i="1"/>
  <c r="N266" i="1"/>
  <c r="M266" i="1"/>
  <c r="L266" i="1"/>
  <c r="K266" i="1"/>
  <c r="I266" i="1"/>
  <c r="H266" i="1"/>
  <c r="G266" i="1"/>
  <c r="F266" i="1"/>
  <c r="J265" i="1"/>
  <c r="E265" i="1"/>
  <c r="O263" i="1"/>
  <c r="N263" i="1"/>
  <c r="M263" i="1"/>
  <c r="L263" i="1"/>
  <c r="K263" i="1"/>
  <c r="I263" i="1"/>
  <c r="H263" i="1"/>
  <c r="G263" i="1"/>
  <c r="F263" i="1"/>
  <c r="J262" i="1"/>
  <c r="E262" i="1"/>
  <c r="O260" i="1"/>
  <c r="N260" i="1"/>
  <c r="M260" i="1"/>
  <c r="L260" i="1"/>
  <c r="K260" i="1"/>
  <c r="I260" i="1"/>
  <c r="H260" i="1"/>
  <c r="G260" i="1"/>
  <c r="F260" i="1"/>
  <c r="J259" i="1"/>
  <c r="E259" i="1"/>
  <c r="O257" i="1"/>
  <c r="N257" i="1"/>
  <c r="M257" i="1"/>
  <c r="L257" i="1"/>
  <c r="K257" i="1"/>
  <c r="I257" i="1"/>
  <c r="H257" i="1"/>
  <c r="G257" i="1"/>
  <c r="F257" i="1"/>
  <c r="J256" i="1"/>
  <c r="E256" i="1"/>
  <c r="J248" i="1"/>
  <c r="E248" i="1"/>
  <c r="O246" i="1"/>
  <c r="N246" i="1"/>
  <c r="M246" i="1"/>
  <c r="L246" i="1"/>
  <c r="K246" i="1"/>
  <c r="I246" i="1"/>
  <c r="H246" i="1"/>
  <c r="G246" i="1"/>
  <c r="J245" i="1"/>
  <c r="E245" i="1"/>
  <c r="O243" i="1"/>
  <c r="N243" i="1"/>
  <c r="M243" i="1"/>
  <c r="L243" i="1"/>
  <c r="K243" i="1"/>
  <c r="I243" i="1"/>
  <c r="H243" i="1"/>
  <c r="G243" i="1"/>
  <c r="F243" i="1"/>
  <c r="J242" i="1"/>
  <c r="E242" i="1"/>
  <c r="O240" i="1"/>
  <c r="N240" i="1"/>
  <c r="M240" i="1"/>
  <c r="L240" i="1"/>
  <c r="K240" i="1"/>
  <c r="I240" i="1"/>
  <c r="H240" i="1"/>
  <c r="G240" i="1"/>
  <c r="J239" i="1"/>
  <c r="E239" i="1"/>
  <c r="O234" i="1"/>
  <c r="N234" i="1"/>
  <c r="M234" i="1"/>
  <c r="L234" i="1"/>
  <c r="K234" i="1"/>
  <c r="I234" i="1"/>
  <c r="H234" i="1"/>
  <c r="J233" i="1"/>
  <c r="E233" i="1"/>
  <c r="O225" i="1"/>
  <c r="N225" i="1"/>
  <c r="M225" i="1"/>
  <c r="L225" i="1"/>
  <c r="K225" i="1"/>
  <c r="I225" i="1"/>
  <c r="H225" i="1"/>
  <c r="G225" i="1"/>
  <c r="F225" i="1"/>
  <c r="J224" i="1"/>
  <c r="E224" i="1"/>
  <c r="O222" i="1"/>
  <c r="N222" i="1"/>
  <c r="M222" i="1"/>
  <c r="L222" i="1"/>
  <c r="K222" i="1"/>
  <c r="I222" i="1"/>
  <c r="H222" i="1"/>
  <c r="G222" i="1"/>
  <c r="F222" i="1"/>
  <c r="J221" i="1"/>
  <c r="E221" i="1"/>
  <c r="O219" i="1"/>
  <c r="N219" i="1"/>
  <c r="M219" i="1"/>
  <c r="L219" i="1"/>
  <c r="K219" i="1"/>
  <c r="I219" i="1"/>
  <c r="H219" i="1"/>
  <c r="G219" i="1"/>
  <c r="F219" i="1"/>
  <c r="J218" i="1"/>
  <c r="E218" i="1"/>
  <c r="O210" i="1"/>
  <c r="N210" i="1"/>
  <c r="M210" i="1"/>
  <c r="L210" i="1"/>
  <c r="K210" i="1"/>
  <c r="I210" i="1"/>
  <c r="H210" i="1"/>
  <c r="J209" i="1"/>
  <c r="E209" i="1"/>
  <c r="O207" i="1"/>
  <c r="N207" i="1"/>
  <c r="M207" i="1"/>
  <c r="L207" i="1"/>
  <c r="K207" i="1"/>
  <c r="I207" i="1"/>
  <c r="H207" i="1"/>
  <c r="G207" i="1"/>
  <c r="F207" i="1"/>
  <c r="J206" i="1"/>
  <c r="E206" i="1"/>
  <c r="O177" i="1"/>
  <c r="N177" i="1"/>
  <c r="M177" i="1"/>
  <c r="L177" i="1"/>
  <c r="K177" i="1"/>
  <c r="I177" i="1"/>
  <c r="H177" i="1"/>
  <c r="G177" i="1"/>
  <c r="F177" i="1"/>
  <c r="J176" i="1"/>
  <c r="E176" i="1"/>
  <c r="O174" i="1"/>
  <c r="N174" i="1"/>
  <c r="M174" i="1"/>
  <c r="L174" i="1"/>
  <c r="K174" i="1"/>
  <c r="I174" i="1"/>
  <c r="H174" i="1"/>
  <c r="G174" i="1"/>
  <c r="F174" i="1"/>
  <c r="J173" i="1"/>
  <c r="E173" i="1"/>
  <c r="N171" i="1"/>
  <c r="M171" i="1"/>
  <c r="L171" i="1"/>
  <c r="I171" i="1"/>
  <c r="G171" i="1"/>
  <c r="J170" i="1"/>
  <c r="E170" i="1"/>
  <c r="O168" i="1"/>
  <c r="N168" i="1"/>
  <c r="M168" i="1"/>
  <c r="L168" i="1"/>
  <c r="K168" i="1"/>
  <c r="I168" i="1"/>
  <c r="G168" i="1"/>
  <c r="J167" i="1"/>
  <c r="E167" i="1"/>
  <c r="O165" i="1"/>
  <c r="N165" i="1"/>
  <c r="M165" i="1"/>
  <c r="L165" i="1"/>
  <c r="K165" i="1"/>
  <c r="I165" i="1"/>
  <c r="H165" i="1"/>
  <c r="J164" i="1"/>
  <c r="E164" i="1"/>
  <c r="D163" i="1"/>
  <c r="D166" i="1"/>
  <c r="F318" i="1"/>
  <c r="G318" i="1"/>
  <c r="H318" i="1"/>
  <c r="I318" i="1"/>
  <c r="K318" i="1"/>
  <c r="L318" i="1"/>
  <c r="M318" i="1"/>
  <c r="N318" i="1"/>
  <c r="O318" i="1"/>
  <c r="F317" i="1"/>
  <c r="F313" i="1" s="1"/>
  <c r="G317" i="1"/>
  <c r="G313" i="1" s="1"/>
  <c r="H317" i="1"/>
  <c r="H313" i="1" s="1"/>
  <c r="I317" i="1"/>
  <c r="I313" i="1" s="1"/>
  <c r="K317" i="1"/>
  <c r="K313" i="1" s="1"/>
  <c r="L317" i="1"/>
  <c r="L313" i="1" s="1"/>
  <c r="M317" i="1"/>
  <c r="M313" i="1" s="1"/>
  <c r="N317" i="1"/>
  <c r="N313" i="1" s="1"/>
  <c r="O317" i="1"/>
  <c r="O313" i="1" s="1"/>
  <c r="O377" i="1"/>
  <c r="N377" i="1"/>
  <c r="M377" i="1"/>
  <c r="L377" i="1"/>
  <c r="K377" i="1"/>
  <c r="I377" i="1"/>
  <c r="H377" i="1"/>
  <c r="G377" i="1"/>
  <c r="F377" i="1"/>
  <c r="O376" i="1"/>
  <c r="N376" i="1"/>
  <c r="M376" i="1"/>
  <c r="L376" i="1"/>
  <c r="K376" i="1"/>
  <c r="I376" i="1"/>
  <c r="H376" i="1"/>
  <c r="G376" i="1"/>
  <c r="F376" i="1"/>
  <c r="J375" i="1"/>
  <c r="E375" i="1"/>
  <c r="J374" i="1"/>
  <c r="E374" i="1"/>
  <c r="O371" i="1"/>
  <c r="N371" i="1"/>
  <c r="M371" i="1"/>
  <c r="L371" i="1"/>
  <c r="K371" i="1"/>
  <c r="I371" i="1"/>
  <c r="H371" i="1"/>
  <c r="G371" i="1"/>
  <c r="F371" i="1"/>
  <c r="O370" i="1"/>
  <c r="N370" i="1"/>
  <c r="M370" i="1"/>
  <c r="L370" i="1"/>
  <c r="K370" i="1"/>
  <c r="I370" i="1"/>
  <c r="H370" i="1"/>
  <c r="G370" i="1"/>
  <c r="F370" i="1"/>
  <c r="J369" i="1"/>
  <c r="E369" i="1"/>
  <c r="J368" i="1"/>
  <c r="E368" i="1"/>
  <c r="O338" i="1"/>
  <c r="N338" i="1"/>
  <c r="M338" i="1"/>
  <c r="L338" i="1"/>
  <c r="K338" i="1"/>
  <c r="I338" i="1"/>
  <c r="H338" i="1"/>
  <c r="G338" i="1"/>
  <c r="F338" i="1"/>
  <c r="O337" i="1"/>
  <c r="N337" i="1"/>
  <c r="M337" i="1"/>
  <c r="L337" i="1"/>
  <c r="K337" i="1"/>
  <c r="I337" i="1"/>
  <c r="H337" i="1"/>
  <c r="G337" i="1"/>
  <c r="J336" i="1"/>
  <c r="E336" i="1"/>
  <c r="J335" i="1"/>
  <c r="E335" i="1"/>
  <c r="O350" i="1"/>
  <c r="N350" i="1"/>
  <c r="M350" i="1"/>
  <c r="L350" i="1"/>
  <c r="K350" i="1"/>
  <c r="I350" i="1"/>
  <c r="H350" i="1"/>
  <c r="G350" i="1"/>
  <c r="F350" i="1"/>
  <c r="O349" i="1"/>
  <c r="N349" i="1"/>
  <c r="M349" i="1"/>
  <c r="L349" i="1"/>
  <c r="K349" i="1"/>
  <c r="I349" i="1"/>
  <c r="H349" i="1"/>
  <c r="G349" i="1"/>
  <c r="F349" i="1"/>
  <c r="J348" i="1"/>
  <c r="E348" i="1"/>
  <c r="J347" i="1"/>
  <c r="E347" i="1"/>
  <c r="O356" i="1"/>
  <c r="N356" i="1"/>
  <c r="M356" i="1"/>
  <c r="L356" i="1"/>
  <c r="K356" i="1"/>
  <c r="I356" i="1"/>
  <c r="H356" i="1"/>
  <c r="G356" i="1"/>
  <c r="F356" i="1"/>
  <c r="O355" i="1"/>
  <c r="N355" i="1"/>
  <c r="M355" i="1"/>
  <c r="L355" i="1"/>
  <c r="K355" i="1"/>
  <c r="I355" i="1"/>
  <c r="H355" i="1"/>
  <c r="G355" i="1"/>
  <c r="F355" i="1"/>
  <c r="J354" i="1"/>
  <c r="E354" i="1"/>
  <c r="J353" i="1"/>
  <c r="E353" i="1"/>
  <c r="G400" i="1"/>
  <c r="H400" i="1"/>
  <c r="I400" i="1"/>
  <c r="K400" i="1"/>
  <c r="L400" i="1"/>
  <c r="M400" i="1"/>
  <c r="N400" i="1"/>
  <c r="O400" i="1"/>
  <c r="F401" i="1"/>
  <c r="G401" i="1"/>
  <c r="H401" i="1"/>
  <c r="I401" i="1"/>
  <c r="K401" i="1"/>
  <c r="L401" i="1"/>
  <c r="M401" i="1"/>
  <c r="N401" i="1"/>
  <c r="O401" i="1"/>
  <c r="J399" i="1"/>
  <c r="E399" i="1"/>
  <c r="E402" i="1"/>
  <c r="J402" i="1"/>
  <c r="E403" i="1"/>
  <c r="J403" i="1"/>
  <c r="J398" i="1"/>
  <c r="E398" i="1"/>
  <c r="O407" i="1"/>
  <c r="N407" i="1"/>
  <c r="M407" i="1"/>
  <c r="L407" i="1"/>
  <c r="K407" i="1"/>
  <c r="I407" i="1"/>
  <c r="H407" i="1"/>
  <c r="G407" i="1"/>
  <c r="F407" i="1"/>
  <c r="J406" i="1"/>
  <c r="E406" i="1"/>
  <c r="O404" i="1"/>
  <c r="N404" i="1"/>
  <c r="M404" i="1"/>
  <c r="L404" i="1"/>
  <c r="K404" i="1"/>
  <c r="I404" i="1"/>
  <c r="H404" i="1"/>
  <c r="G404" i="1"/>
  <c r="F404" i="1"/>
  <c r="O395" i="1"/>
  <c r="N395" i="1"/>
  <c r="M395" i="1"/>
  <c r="L395" i="1"/>
  <c r="K395" i="1"/>
  <c r="I395" i="1"/>
  <c r="H395" i="1"/>
  <c r="G395" i="1"/>
  <c r="F395" i="1"/>
  <c r="J394" i="1"/>
  <c r="E394" i="1"/>
  <c r="O392" i="1"/>
  <c r="N392" i="1"/>
  <c r="M392" i="1"/>
  <c r="L392" i="1"/>
  <c r="K392" i="1"/>
  <c r="I392" i="1"/>
  <c r="H392" i="1"/>
  <c r="G392" i="1"/>
  <c r="F392" i="1"/>
  <c r="J391" i="1"/>
  <c r="E391" i="1"/>
  <c r="O389" i="1"/>
  <c r="N389" i="1"/>
  <c r="M389" i="1"/>
  <c r="L389" i="1"/>
  <c r="K389" i="1"/>
  <c r="I389" i="1"/>
  <c r="H389" i="1"/>
  <c r="G389" i="1"/>
  <c r="F389" i="1"/>
  <c r="J388" i="1"/>
  <c r="E388" i="1"/>
  <c r="O386" i="1"/>
  <c r="N386" i="1"/>
  <c r="M386" i="1"/>
  <c r="L386" i="1"/>
  <c r="K386" i="1"/>
  <c r="I386" i="1"/>
  <c r="H386" i="1"/>
  <c r="G386" i="1"/>
  <c r="F386" i="1"/>
  <c r="J385" i="1"/>
  <c r="E385" i="1"/>
  <c r="O383" i="1"/>
  <c r="N383" i="1"/>
  <c r="M383" i="1"/>
  <c r="L383" i="1"/>
  <c r="K383" i="1"/>
  <c r="I383" i="1"/>
  <c r="H383" i="1"/>
  <c r="G383" i="1"/>
  <c r="F383" i="1"/>
  <c r="J382" i="1"/>
  <c r="E382" i="1"/>
  <c r="O380" i="1"/>
  <c r="N380" i="1"/>
  <c r="M380" i="1"/>
  <c r="L380" i="1"/>
  <c r="K380" i="1"/>
  <c r="I380" i="1"/>
  <c r="H380" i="1"/>
  <c r="G380" i="1"/>
  <c r="F380" i="1"/>
  <c r="J379" i="1"/>
  <c r="E379" i="1"/>
  <c r="O365" i="1"/>
  <c r="N365" i="1"/>
  <c r="M365" i="1"/>
  <c r="L365" i="1"/>
  <c r="K365" i="1"/>
  <c r="I365" i="1"/>
  <c r="H365" i="1"/>
  <c r="G365" i="1"/>
  <c r="J364" i="1"/>
  <c r="E364" i="1"/>
  <c r="O362" i="1"/>
  <c r="N362" i="1"/>
  <c r="M362" i="1"/>
  <c r="L362" i="1"/>
  <c r="K362" i="1"/>
  <c r="I362" i="1"/>
  <c r="H362" i="1"/>
  <c r="G362" i="1"/>
  <c r="J361" i="1"/>
  <c r="E361" i="1"/>
  <c r="O359" i="1"/>
  <c r="N359" i="1"/>
  <c r="M359" i="1"/>
  <c r="L359" i="1"/>
  <c r="K359" i="1"/>
  <c r="I359" i="1"/>
  <c r="H359" i="1"/>
  <c r="G359" i="1"/>
  <c r="F359" i="1"/>
  <c r="J358" i="1"/>
  <c r="E358" i="1"/>
  <c r="O344" i="1"/>
  <c r="N344" i="1"/>
  <c r="M344" i="1"/>
  <c r="L344" i="1"/>
  <c r="K344" i="1"/>
  <c r="I344" i="1"/>
  <c r="H344" i="1"/>
  <c r="G344" i="1"/>
  <c r="J343" i="1"/>
  <c r="E343" i="1"/>
  <c r="O341" i="1"/>
  <c r="N341" i="1"/>
  <c r="M341" i="1"/>
  <c r="L341" i="1"/>
  <c r="K341" i="1"/>
  <c r="I341" i="1"/>
  <c r="H341" i="1"/>
  <c r="G341" i="1"/>
  <c r="J340" i="1"/>
  <c r="E340" i="1"/>
  <c r="O332" i="1"/>
  <c r="N332" i="1"/>
  <c r="M332" i="1"/>
  <c r="L332" i="1"/>
  <c r="K332" i="1"/>
  <c r="I332" i="1"/>
  <c r="H332" i="1"/>
  <c r="G332" i="1"/>
  <c r="F332" i="1"/>
  <c r="J331" i="1"/>
  <c r="E331" i="1"/>
  <c r="O329" i="1"/>
  <c r="N329" i="1"/>
  <c r="M329" i="1"/>
  <c r="L329" i="1"/>
  <c r="K329" i="1"/>
  <c r="I329" i="1"/>
  <c r="H329" i="1"/>
  <c r="G329" i="1"/>
  <c r="F329" i="1"/>
  <c r="J328" i="1"/>
  <c r="E328" i="1"/>
  <c r="O326" i="1"/>
  <c r="N326" i="1"/>
  <c r="M326" i="1"/>
  <c r="L326" i="1"/>
  <c r="K326" i="1"/>
  <c r="I326" i="1"/>
  <c r="H326" i="1"/>
  <c r="G326" i="1"/>
  <c r="F326" i="1"/>
  <c r="J325" i="1"/>
  <c r="E325" i="1"/>
  <c r="O323" i="1"/>
  <c r="N323" i="1"/>
  <c r="M323" i="1"/>
  <c r="L323" i="1"/>
  <c r="K323" i="1"/>
  <c r="I323" i="1"/>
  <c r="H323" i="1"/>
  <c r="G323" i="1"/>
  <c r="F323" i="1"/>
  <c r="J322" i="1"/>
  <c r="E322" i="1"/>
  <c r="G315" i="1"/>
  <c r="H315" i="1"/>
  <c r="I315" i="1"/>
  <c r="K315" i="1"/>
  <c r="L315" i="1"/>
  <c r="M315" i="1"/>
  <c r="N315" i="1"/>
  <c r="O315" i="1"/>
  <c r="B330" i="1"/>
  <c r="C330" i="1"/>
  <c r="D330" i="1"/>
  <c r="E330" i="1"/>
  <c r="J330" i="1"/>
  <c r="F454" i="1"/>
  <c r="G454" i="1"/>
  <c r="H454" i="1"/>
  <c r="I454" i="1"/>
  <c r="L454" i="1"/>
  <c r="M454" i="1"/>
  <c r="N454" i="1"/>
  <c r="O463" i="1"/>
  <c r="N463" i="1"/>
  <c r="M463" i="1"/>
  <c r="L463" i="1"/>
  <c r="K463" i="1"/>
  <c r="I463" i="1"/>
  <c r="H463" i="1"/>
  <c r="G463" i="1"/>
  <c r="F463" i="1"/>
  <c r="J462" i="1"/>
  <c r="E462" i="1"/>
  <c r="O466" i="1"/>
  <c r="N466" i="1"/>
  <c r="M466" i="1"/>
  <c r="L466" i="1"/>
  <c r="K466" i="1"/>
  <c r="I466" i="1"/>
  <c r="H466" i="1"/>
  <c r="G466" i="1"/>
  <c r="F466" i="1"/>
  <c r="J465" i="1"/>
  <c r="E465" i="1"/>
  <c r="O469" i="1"/>
  <c r="N469" i="1"/>
  <c r="M469" i="1"/>
  <c r="L469" i="1"/>
  <c r="K469" i="1"/>
  <c r="I469" i="1"/>
  <c r="H469" i="1"/>
  <c r="G469" i="1"/>
  <c r="F469" i="1"/>
  <c r="J468" i="1"/>
  <c r="E468" i="1"/>
  <c r="O472" i="1"/>
  <c r="N472" i="1"/>
  <c r="M472" i="1"/>
  <c r="L472" i="1"/>
  <c r="K472" i="1"/>
  <c r="I472" i="1"/>
  <c r="H472" i="1"/>
  <c r="G472" i="1"/>
  <c r="F472" i="1"/>
  <c r="J471" i="1"/>
  <c r="E471" i="1"/>
  <c r="O475" i="1"/>
  <c r="N475" i="1"/>
  <c r="M475" i="1"/>
  <c r="L475" i="1"/>
  <c r="K475" i="1"/>
  <c r="I475" i="1"/>
  <c r="H475" i="1"/>
  <c r="G475" i="1"/>
  <c r="F475" i="1"/>
  <c r="J474" i="1"/>
  <c r="E474" i="1"/>
  <c r="O478" i="1"/>
  <c r="N478" i="1"/>
  <c r="M478" i="1"/>
  <c r="L478" i="1"/>
  <c r="K478" i="1"/>
  <c r="I478" i="1"/>
  <c r="H478" i="1"/>
  <c r="G478" i="1"/>
  <c r="F478" i="1"/>
  <c r="J477" i="1"/>
  <c r="E477" i="1"/>
  <c r="O481" i="1"/>
  <c r="N481" i="1"/>
  <c r="M481" i="1"/>
  <c r="L481" i="1"/>
  <c r="K481" i="1"/>
  <c r="I481" i="1"/>
  <c r="H481" i="1"/>
  <c r="G481" i="1"/>
  <c r="F481" i="1"/>
  <c r="J480" i="1"/>
  <c r="E480" i="1"/>
  <c r="O484" i="1"/>
  <c r="N484" i="1"/>
  <c r="M484" i="1"/>
  <c r="L484" i="1"/>
  <c r="K484" i="1"/>
  <c r="I484" i="1"/>
  <c r="H484" i="1"/>
  <c r="G484" i="1"/>
  <c r="F484" i="1"/>
  <c r="J483" i="1"/>
  <c r="E483" i="1"/>
  <c r="O487" i="1"/>
  <c r="N487" i="1"/>
  <c r="M487" i="1"/>
  <c r="L487" i="1"/>
  <c r="K487" i="1"/>
  <c r="H487" i="1"/>
  <c r="G487" i="1"/>
  <c r="F487" i="1"/>
  <c r="J486" i="1"/>
  <c r="E486" i="1"/>
  <c r="O490" i="1"/>
  <c r="N490" i="1"/>
  <c r="M490" i="1"/>
  <c r="L490" i="1"/>
  <c r="K490" i="1"/>
  <c r="G490" i="1"/>
  <c r="J489" i="1"/>
  <c r="E489" i="1"/>
  <c r="O493" i="1"/>
  <c r="N493" i="1"/>
  <c r="M493" i="1"/>
  <c r="L493" i="1"/>
  <c r="K493" i="1"/>
  <c r="I493" i="1"/>
  <c r="H493" i="1"/>
  <c r="G493" i="1"/>
  <c r="J492" i="1"/>
  <c r="E492" i="1"/>
  <c r="N496" i="1"/>
  <c r="M496" i="1"/>
  <c r="L496" i="1"/>
  <c r="I496" i="1"/>
  <c r="H496" i="1"/>
  <c r="G496" i="1"/>
  <c r="F496" i="1"/>
  <c r="E495" i="1"/>
  <c r="O499" i="1"/>
  <c r="N499" i="1"/>
  <c r="M499" i="1"/>
  <c r="L499" i="1"/>
  <c r="K499" i="1"/>
  <c r="I499" i="1"/>
  <c r="H499" i="1"/>
  <c r="G499" i="1"/>
  <c r="F499" i="1"/>
  <c r="J498" i="1"/>
  <c r="E498" i="1"/>
  <c r="I502" i="1"/>
  <c r="H502" i="1"/>
  <c r="G502" i="1"/>
  <c r="F502" i="1"/>
  <c r="J501" i="1"/>
  <c r="E501" i="1"/>
  <c r="O505" i="1"/>
  <c r="N505" i="1"/>
  <c r="M505" i="1"/>
  <c r="L505" i="1"/>
  <c r="K505" i="1"/>
  <c r="I505" i="1"/>
  <c r="H505" i="1"/>
  <c r="G505" i="1"/>
  <c r="F505" i="1"/>
  <c r="J504" i="1"/>
  <c r="E504" i="1"/>
  <c r="O508" i="1"/>
  <c r="N508" i="1"/>
  <c r="M508" i="1"/>
  <c r="L508" i="1"/>
  <c r="K508" i="1"/>
  <c r="I508" i="1"/>
  <c r="H508" i="1"/>
  <c r="G508" i="1"/>
  <c r="F508" i="1"/>
  <c r="J507" i="1"/>
  <c r="E507" i="1"/>
  <c r="O519" i="1"/>
  <c r="N519" i="1"/>
  <c r="M519" i="1"/>
  <c r="L519" i="1"/>
  <c r="K519" i="1"/>
  <c r="I519" i="1"/>
  <c r="H519" i="1"/>
  <c r="G519" i="1"/>
  <c r="F519" i="1"/>
  <c r="J518" i="1"/>
  <c r="E518" i="1"/>
  <c r="O522" i="1"/>
  <c r="N522" i="1"/>
  <c r="M522" i="1"/>
  <c r="L522" i="1"/>
  <c r="K522" i="1"/>
  <c r="I522" i="1"/>
  <c r="H522" i="1"/>
  <c r="G522" i="1"/>
  <c r="F522" i="1"/>
  <c r="J521" i="1"/>
  <c r="E521" i="1"/>
  <c r="N525" i="1"/>
  <c r="M525" i="1"/>
  <c r="L525" i="1"/>
  <c r="I525" i="1"/>
  <c r="H525" i="1"/>
  <c r="G525" i="1"/>
  <c r="F525" i="1"/>
  <c r="J524" i="1"/>
  <c r="E524" i="1"/>
  <c r="O528" i="1"/>
  <c r="N528" i="1"/>
  <c r="M528" i="1"/>
  <c r="L528" i="1"/>
  <c r="K528" i="1"/>
  <c r="I528" i="1"/>
  <c r="H528" i="1"/>
  <c r="G528" i="1"/>
  <c r="F528" i="1"/>
  <c r="J527" i="1"/>
  <c r="E527" i="1"/>
  <c r="O531" i="1"/>
  <c r="N531" i="1"/>
  <c r="M531" i="1"/>
  <c r="L531" i="1"/>
  <c r="K531" i="1"/>
  <c r="I531" i="1"/>
  <c r="H531" i="1"/>
  <c r="G531" i="1"/>
  <c r="F531" i="1"/>
  <c r="J530" i="1"/>
  <c r="E530" i="1"/>
  <c r="O534" i="1"/>
  <c r="N534" i="1"/>
  <c r="M534" i="1"/>
  <c r="L534" i="1"/>
  <c r="K534" i="1"/>
  <c r="I534" i="1"/>
  <c r="H534" i="1"/>
  <c r="G534" i="1"/>
  <c r="F534" i="1"/>
  <c r="J533" i="1"/>
  <c r="E533" i="1"/>
  <c r="O537" i="1"/>
  <c r="N537" i="1"/>
  <c r="M537" i="1"/>
  <c r="L537" i="1"/>
  <c r="K537" i="1"/>
  <c r="I537" i="1"/>
  <c r="H537" i="1"/>
  <c r="G537" i="1"/>
  <c r="F537" i="1"/>
  <c r="J536" i="1"/>
  <c r="E536" i="1"/>
  <c r="O540" i="1"/>
  <c r="N540" i="1"/>
  <c r="M540" i="1"/>
  <c r="L540" i="1"/>
  <c r="K540" i="1"/>
  <c r="I540" i="1"/>
  <c r="H540" i="1"/>
  <c r="G540" i="1"/>
  <c r="F540" i="1"/>
  <c r="J539" i="1"/>
  <c r="E539" i="1"/>
  <c r="O543" i="1"/>
  <c r="N543" i="1"/>
  <c r="M543" i="1"/>
  <c r="L543" i="1"/>
  <c r="K543" i="1"/>
  <c r="I543" i="1"/>
  <c r="H543" i="1"/>
  <c r="G543" i="1"/>
  <c r="F543" i="1"/>
  <c r="J542" i="1"/>
  <c r="E542" i="1"/>
  <c r="O546" i="1"/>
  <c r="N546" i="1"/>
  <c r="M546" i="1"/>
  <c r="L546" i="1"/>
  <c r="K546" i="1"/>
  <c r="I546" i="1"/>
  <c r="H546" i="1"/>
  <c r="G546" i="1"/>
  <c r="F546" i="1"/>
  <c r="J545" i="1"/>
  <c r="E545" i="1"/>
  <c r="F548" i="1"/>
  <c r="G548" i="1"/>
  <c r="H548" i="1"/>
  <c r="K548" i="1"/>
  <c r="L548" i="1"/>
  <c r="N548" i="1"/>
  <c r="O548" i="1"/>
  <c r="O580" i="1"/>
  <c r="N580" i="1"/>
  <c r="M580" i="1"/>
  <c r="L580" i="1"/>
  <c r="K580" i="1"/>
  <c r="I580" i="1"/>
  <c r="H580" i="1"/>
  <c r="G580" i="1"/>
  <c r="F580" i="1"/>
  <c r="J579" i="1"/>
  <c r="E579" i="1"/>
  <c r="F611" i="1"/>
  <c r="G611" i="1"/>
  <c r="H611" i="1"/>
  <c r="I611" i="1"/>
  <c r="K611" i="1"/>
  <c r="L611" i="1"/>
  <c r="M611" i="1"/>
  <c r="N611" i="1"/>
  <c r="O611" i="1"/>
  <c r="J610" i="1"/>
  <c r="E610" i="1"/>
  <c r="O607" i="1"/>
  <c r="N607" i="1"/>
  <c r="M607" i="1"/>
  <c r="L607" i="1"/>
  <c r="K607" i="1"/>
  <c r="I607" i="1"/>
  <c r="H607" i="1"/>
  <c r="G607" i="1"/>
  <c r="F607" i="1"/>
  <c r="J606" i="1"/>
  <c r="E606" i="1"/>
  <c r="O601" i="1"/>
  <c r="N601" i="1"/>
  <c r="M601" i="1"/>
  <c r="L601" i="1"/>
  <c r="K601" i="1"/>
  <c r="I601" i="1"/>
  <c r="H601" i="1"/>
  <c r="G601" i="1"/>
  <c r="F601" i="1"/>
  <c r="J600" i="1"/>
  <c r="E600" i="1"/>
  <c r="O598" i="1"/>
  <c r="N598" i="1"/>
  <c r="M598" i="1"/>
  <c r="L598" i="1"/>
  <c r="K598" i="1"/>
  <c r="I598" i="1"/>
  <c r="H598" i="1"/>
  <c r="G598" i="1"/>
  <c r="F598" i="1"/>
  <c r="J597" i="1"/>
  <c r="E597" i="1"/>
  <c r="O595" i="1"/>
  <c r="N595" i="1"/>
  <c r="M595" i="1"/>
  <c r="L595" i="1"/>
  <c r="K595" i="1"/>
  <c r="I595" i="1"/>
  <c r="H595" i="1"/>
  <c r="G595" i="1"/>
  <c r="F595" i="1"/>
  <c r="J594" i="1"/>
  <c r="E594" i="1"/>
  <c r="O592" i="1"/>
  <c r="N592" i="1"/>
  <c r="M592" i="1"/>
  <c r="L592" i="1"/>
  <c r="K592" i="1"/>
  <c r="I592" i="1"/>
  <c r="H592" i="1"/>
  <c r="G592" i="1"/>
  <c r="F592" i="1"/>
  <c r="J591" i="1"/>
  <c r="E591" i="1"/>
  <c r="O589" i="1"/>
  <c r="N589" i="1"/>
  <c r="M589" i="1"/>
  <c r="L589" i="1"/>
  <c r="K589" i="1"/>
  <c r="I589" i="1"/>
  <c r="H589" i="1"/>
  <c r="G589" i="1"/>
  <c r="F589" i="1"/>
  <c r="J588" i="1"/>
  <c r="E588" i="1"/>
  <c r="O586" i="1"/>
  <c r="N586" i="1"/>
  <c r="M586" i="1"/>
  <c r="L586" i="1"/>
  <c r="K586" i="1"/>
  <c r="I586" i="1"/>
  <c r="H586" i="1"/>
  <c r="G586" i="1"/>
  <c r="F586" i="1"/>
  <c r="J585" i="1"/>
  <c r="E585" i="1"/>
  <c r="O583" i="1"/>
  <c r="N583" i="1"/>
  <c r="M583" i="1"/>
  <c r="L583" i="1"/>
  <c r="K583" i="1"/>
  <c r="I583" i="1"/>
  <c r="H583" i="1"/>
  <c r="G583" i="1"/>
  <c r="F583" i="1"/>
  <c r="J582" i="1"/>
  <c r="E582" i="1"/>
  <c r="O577" i="1"/>
  <c r="N577" i="1"/>
  <c r="M577" i="1"/>
  <c r="L577" i="1"/>
  <c r="K577" i="1"/>
  <c r="I577" i="1"/>
  <c r="H577" i="1"/>
  <c r="G577" i="1"/>
  <c r="F577" i="1"/>
  <c r="J576" i="1"/>
  <c r="E576" i="1"/>
  <c r="O574" i="1"/>
  <c r="N574" i="1"/>
  <c r="M574" i="1"/>
  <c r="L574" i="1"/>
  <c r="K574" i="1"/>
  <c r="I574" i="1"/>
  <c r="H574" i="1"/>
  <c r="G574" i="1"/>
  <c r="F574" i="1"/>
  <c r="J573" i="1"/>
  <c r="I113" i="3" s="1"/>
  <c r="E573" i="1"/>
  <c r="D113" i="3" s="1"/>
  <c r="O559" i="1"/>
  <c r="N559" i="1"/>
  <c r="M559" i="1"/>
  <c r="L559" i="1"/>
  <c r="K559" i="1"/>
  <c r="I559" i="1"/>
  <c r="H559" i="1"/>
  <c r="G559" i="1"/>
  <c r="F559" i="1"/>
  <c r="J558" i="1"/>
  <c r="E558" i="1"/>
  <c r="E572" i="1"/>
  <c r="D112" i="3" s="1"/>
  <c r="D114" i="3" s="1"/>
  <c r="O556" i="1"/>
  <c r="N556" i="1"/>
  <c r="M556" i="1"/>
  <c r="L556" i="1"/>
  <c r="K556" i="1"/>
  <c r="I556" i="1"/>
  <c r="H556" i="1"/>
  <c r="J555" i="1"/>
  <c r="E555" i="1"/>
  <c r="J702" i="1"/>
  <c r="H550" i="1"/>
  <c r="I550" i="1"/>
  <c r="K550" i="1"/>
  <c r="L550" i="1"/>
  <c r="M550" i="1"/>
  <c r="N550" i="1"/>
  <c r="O550" i="1"/>
  <c r="H426" i="1"/>
  <c r="I426" i="1"/>
  <c r="K426" i="1"/>
  <c r="L426" i="1"/>
  <c r="M426" i="1"/>
  <c r="N426" i="1"/>
  <c r="O426" i="1"/>
  <c r="F427" i="1"/>
  <c r="F424" i="1" s="1"/>
  <c r="G427" i="1"/>
  <c r="G424" i="1" s="1"/>
  <c r="H427" i="1"/>
  <c r="H424" i="1" s="1"/>
  <c r="I427" i="1"/>
  <c r="I424" i="1" s="1"/>
  <c r="K427" i="1"/>
  <c r="K424" i="1" s="1"/>
  <c r="L427" i="1"/>
  <c r="L424" i="1" s="1"/>
  <c r="M427" i="1"/>
  <c r="M424" i="1" s="1"/>
  <c r="N427" i="1"/>
  <c r="O427" i="1"/>
  <c r="O424" i="1" s="1"/>
  <c r="O452" i="1"/>
  <c r="N452" i="1"/>
  <c r="M452" i="1"/>
  <c r="L452" i="1"/>
  <c r="K452" i="1"/>
  <c r="I452" i="1"/>
  <c r="H452" i="1"/>
  <c r="G452" i="1"/>
  <c r="F452" i="1"/>
  <c r="J451" i="1"/>
  <c r="E451" i="1"/>
  <c r="O449" i="1"/>
  <c r="N449" i="1"/>
  <c r="M449" i="1"/>
  <c r="L449" i="1"/>
  <c r="K449" i="1"/>
  <c r="I449" i="1"/>
  <c r="H449" i="1"/>
  <c r="G449" i="1"/>
  <c r="F449" i="1"/>
  <c r="J448" i="1"/>
  <c r="E448" i="1"/>
  <c r="O446" i="1"/>
  <c r="N446" i="1"/>
  <c r="M446" i="1"/>
  <c r="L446" i="1"/>
  <c r="K446" i="1"/>
  <c r="I446" i="1"/>
  <c r="H446" i="1"/>
  <c r="G446" i="1"/>
  <c r="J445" i="1"/>
  <c r="E445" i="1"/>
  <c r="O443" i="1"/>
  <c r="N443" i="1"/>
  <c r="M443" i="1"/>
  <c r="L443" i="1"/>
  <c r="K443" i="1"/>
  <c r="I443" i="1"/>
  <c r="H443" i="1"/>
  <c r="G443" i="1"/>
  <c r="F443" i="1"/>
  <c r="J442" i="1"/>
  <c r="E442" i="1"/>
  <c r="O440" i="1"/>
  <c r="N440" i="1"/>
  <c r="M440" i="1"/>
  <c r="L440" i="1"/>
  <c r="K440" i="1"/>
  <c r="I440" i="1"/>
  <c r="H440" i="1"/>
  <c r="J439" i="1"/>
  <c r="E439" i="1"/>
  <c r="O437" i="1"/>
  <c r="N437" i="1"/>
  <c r="M437" i="1"/>
  <c r="L437" i="1"/>
  <c r="K437" i="1"/>
  <c r="I437" i="1"/>
  <c r="H437" i="1"/>
  <c r="G437" i="1"/>
  <c r="F437" i="1"/>
  <c r="J436" i="1"/>
  <c r="E436" i="1"/>
  <c r="O434" i="1"/>
  <c r="N434" i="1"/>
  <c r="M434" i="1"/>
  <c r="L434" i="1"/>
  <c r="K434" i="1"/>
  <c r="I434" i="1"/>
  <c r="H434" i="1"/>
  <c r="G434" i="1"/>
  <c r="J433" i="1"/>
  <c r="E433" i="1"/>
  <c r="O431" i="1"/>
  <c r="N431" i="1"/>
  <c r="M431" i="1"/>
  <c r="L431" i="1"/>
  <c r="K431" i="1"/>
  <c r="I431" i="1"/>
  <c r="H431" i="1"/>
  <c r="G431" i="1"/>
  <c r="F431" i="1"/>
  <c r="J430" i="1"/>
  <c r="E430" i="1"/>
  <c r="B450" i="1"/>
  <c r="C450" i="1"/>
  <c r="D450" i="1"/>
  <c r="E450" i="1"/>
  <c r="J450" i="1"/>
  <c r="F271" i="1"/>
  <c r="F268" i="1" s="1"/>
  <c r="G271" i="1"/>
  <c r="G268" i="1" s="1"/>
  <c r="H271" i="1"/>
  <c r="H268" i="1" s="1"/>
  <c r="I271" i="1"/>
  <c r="K271" i="1"/>
  <c r="K268" i="1" s="1"/>
  <c r="L271" i="1"/>
  <c r="L268" i="1" s="1"/>
  <c r="M271" i="1"/>
  <c r="N271" i="1"/>
  <c r="N268" i="1" s="1"/>
  <c r="O271" i="1"/>
  <c r="O268" i="1" s="1"/>
  <c r="O275" i="1"/>
  <c r="N275" i="1"/>
  <c r="M275" i="1"/>
  <c r="L275" i="1"/>
  <c r="K275" i="1"/>
  <c r="I275" i="1"/>
  <c r="H275" i="1"/>
  <c r="G275" i="1"/>
  <c r="J274" i="1"/>
  <c r="E274" i="1"/>
  <c r="O278" i="1"/>
  <c r="N278" i="1"/>
  <c r="M278" i="1"/>
  <c r="L278" i="1"/>
  <c r="K278" i="1"/>
  <c r="I278" i="1"/>
  <c r="H278" i="1"/>
  <c r="G278" i="1"/>
  <c r="J277" i="1"/>
  <c r="E277" i="1"/>
  <c r="O281" i="1"/>
  <c r="N281" i="1"/>
  <c r="M281" i="1"/>
  <c r="L281" i="1"/>
  <c r="K281" i="1"/>
  <c r="I281" i="1"/>
  <c r="H281" i="1"/>
  <c r="G281" i="1"/>
  <c r="F281" i="1"/>
  <c r="J280" i="1"/>
  <c r="E280" i="1"/>
  <c r="O284" i="1"/>
  <c r="N284" i="1"/>
  <c r="M284" i="1"/>
  <c r="L284" i="1"/>
  <c r="K284" i="1"/>
  <c r="I284" i="1"/>
  <c r="H284" i="1"/>
  <c r="G284" i="1"/>
  <c r="F284" i="1"/>
  <c r="J283" i="1"/>
  <c r="E283" i="1"/>
  <c r="O287" i="1"/>
  <c r="N287" i="1"/>
  <c r="M287" i="1"/>
  <c r="L287" i="1"/>
  <c r="K287" i="1"/>
  <c r="I287" i="1"/>
  <c r="H287" i="1"/>
  <c r="G287" i="1"/>
  <c r="F287" i="1"/>
  <c r="J286" i="1"/>
  <c r="E286" i="1"/>
  <c r="O290" i="1"/>
  <c r="N290" i="1"/>
  <c r="M290" i="1"/>
  <c r="L290" i="1"/>
  <c r="K290" i="1"/>
  <c r="I290" i="1"/>
  <c r="H290" i="1"/>
  <c r="G290" i="1"/>
  <c r="F290" i="1"/>
  <c r="J289" i="1"/>
  <c r="E289" i="1"/>
  <c r="O293" i="1"/>
  <c r="N293" i="1"/>
  <c r="M293" i="1"/>
  <c r="L293" i="1"/>
  <c r="K293" i="1"/>
  <c r="I293" i="1"/>
  <c r="H293" i="1"/>
  <c r="G293" i="1"/>
  <c r="F293" i="1"/>
  <c r="J292" i="1"/>
  <c r="E292" i="1"/>
  <c r="O296" i="1"/>
  <c r="N296" i="1"/>
  <c r="M296" i="1"/>
  <c r="L296" i="1"/>
  <c r="K296" i="1"/>
  <c r="I296" i="1"/>
  <c r="H296" i="1"/>
  <c r="G296" i="1"/>
  <c r="F296" i="1"/>
  <c r="J295" i="1"/>
  <c r="E295" i="1"/>
  <c r="O299" i="1"/>
  <c r="N299" i="1"/>
  <c r="M299" i="1"/>
  <c r="L299" i="1"/>
  <c r="K299" i="1"/>
  <c r="I299" i="1"/>
  <c r="H299" i="1"/>
  <c r="G299" i="1"/>
  <c r="F299" i="1"/>
  <c r="J298" i="1"/>
  <c r="E298" i="1"/>
  <c r="O302" i="1"/>
  <c r="N302" i="1"/>
  <c r="M302" i="1"/>
  <c r="L302" i="1"/>
  <c r="K302" i="1"/>
  <c r="I302" i="1"/>
  <c r="H302" i="1"/>
  <c r="G302" i="1"/>
  <c r="J301" i="1"/>
  <c r="E301" i="1"/>
  <c r="O305" i="1"/>
  <c r="N305" i="1"/>
  <c r="M305" i="1"/>
  <c r="L305" i="1"/>
  <c r="K305" i="1"/>
  <c r="I305" i="1"/>
  <c r="H305" i="1"/>
  <c r="G305" i="1"/>
  <c r="F305" i="1"/>
  <c r="J304" i="1"/>
  <c r="E304" i="1"/>
  <c r="O308" i="1"/>
  <c r="N308" i="1"/>
  <c r="M308" i="1"/>
  <c r="L308" i="1"/>
  <c r="K308" i="1"/>
  <c r="I308" i="1"/>
  <c r="H308" i="1"/>
  <c r="G308" i="1"/>
  <c r="F308" i="1"/>
  <c r="J307" i="1"/>
  <c r="E307" i="1"/>
  <c r="O311" i="1"/>
  <c r="N311" i="1"/>
  <c r="M311" i="1"/>
  <c r="L311" i="1"/>
  <c r="K311" i="1"/>
  <c r="I311" i="1"/>
  <c r="H311" i="1"/>
  <c r="G311" i="1"/>
  <c r="F311" i="1"/>
  <c r="J310" i="1"/>
  <c r="E310" i="1"/>
  <c r="F412" i="1"/>
  <c r="F409" i="1" s="1"/>
  <c r="G412" i="1"/>
  <c r="G409" i="1" s="1"/>
  <c r="H412" i="1"/>
  <c r="H409" i="1" s="1"/>
  <c r="I412" i="1"/>
  <c r="I409" i="1" s="1"/>
  <c r="K412" i="1"/>
  <c r="K409" i="1" s="1"/>
  <c r="L412" i="1"/>
  <c r="L409" i="1" s="1"/>
  <c r="M412" i="1"/>
  <c r="M409" i="1" s="1"/>
  <c r="N412" i="1"/>
  <c r="O412" i="1"/>
  <c r="O409" i="1" s="1"/>
  <c r="N416" i="1"/>
  <c r="M416" i="1"/>
  <c r="L416" i="1"/>
  <c r="I416" i="1"/>
  <c r="H416" i="1"/>
  <c r="G416" i="1"/>
  <c r="F416" i="1"/>
  <c r="J415" i="1"/>
  <c r="E415" i="1"/>
  <c r="O422" i="1"/>
  <c r="N422" i="1"/>
  <c r="M422" i="1"/>
  <c r="L422" i="1"/>
  <c r="K422" i="1"/>
  <c r="I422" i="1"/>
  <c r="H422" i="1"/>
  <c r="G422" i="1"/>
  <c r="J421" i="1"/>
  <c r="E421" i="1"/>
  <c r="N419" i="1"/>
  <c r="M419" i="1"/>
  <c r="L419" i="1"/>
  <c r="I419" i="1"/>
  <c r="H419" i="1"/>
  <c r="G419" i="1"/>
  <c r="F419" i="1"/>
  <c r="J418" i="1"/>
  <c r="E418" i="1"/>
  <c r="F616" i="1"/>
  <c r="F613" i="1" s="1"/>
  <c r="G616" i="1"/>
  <c r="G613" i="1" s="1"/>
  <c r="H616" i="1"/>
  <c r="H613" i="1" s="1"/>
  <c r="I616" i="1"/>
  <c r="K616" i="1"/>
  <c r="K613" i="1" s="1"/>
  <c r="L616" i="1"/>
  <c r="L613" i="1" s="1"/>
  <c r="M616" i="1"/>
  <c r="N616" i="1"/>
  <c r="N613" i="1" s="1"/>
  <c r="O616" i="1"/>
  <c r="O613" i="1" s="1"/>
  <c r="O620" i="1"/>
  <c r="N620" i="1"/>
  <c r="M620" i="1"/>
  <c r="L620" i="1"/>
  <c r="K620" i="1"/>
  <c r="I620" i="1"/>
  <c r="H620" i="1"/>
  <c r="G620" i="1"/>
  <c r="F620" i="1"/>
  <c r="J619" i="1"/>
  <c r="E619" i="1"/>
  <c r="E616" i="1" s="1"/>
  <c r="E613" i="1" s="1"/>
  <c r="F625" i="1"/>
  <c r="F622" i="1" s="1"/>
  <c r="G625" i="1"/>
  <c r="H625" i="1"/>
  <c r="H622" i="1" s="1"/>
  <c r="I625" i="1"/>
  <c r="K625" i="1"/>
  <c r="L625" i="1"/>
  <c r="L622" i="1" s="1"/>
  <c r="M625" i="1"/>
  <c r="M622" i="1" s="1"/>
  <c r="N625" i="1"/>
  <c r="N622" i="1" s="1"/>
  <c r="O625" i="1"/>
  <c r="N629" i="1"/>
  <c r="M629" i="1"/>
  <c r="L629" i="1"/>
  <c r="I629" i="1"/>
  <c r="H629" i="1"/>
  <c r="G629" i="1"/>
  <c r="F629" i="1"/>
  <c r="J628" i="1"/>
  <c r="E628" i="1"/>
  <c r="N632" i="1"/>
  <c r="M632" i="1"/>
  <c r="L632" i="1"/>
  <c r="H632" i="1"/>
  <c r="G632" i="1"/>
  <c r="J631" i="1"/>
  <c r="E631" i="1"/>
  <c r="F712" i="1"/>
  <c r="F709" i="1" s="1"/>
  <c r="G712" i="1"/>
  <c r="G709" i="1" s="1"/>
  <c r="H712" i="1"/>
  <c r="H709" i="1" s="1"/>
  <c r="I712" i="1"/>
  <c r="J712" i="1"/>
  <c r="J709" i="1" s="1"/>
  <c r="K712" i="1"/>
  <c r="K709" i="1" s="1"/>
  <c r="L712" i="1"/>
  <c r="L709" i="1" s="1"/>
  <c r="M712" i="1"/>
  <c r="N712" i="1"/>
  <c r="N709" i="1" s="1"/>
  <c r="O712" i="1"/>
  <c r="O709" i="1" s="1"/>
  <c r="E712" i="1"/>
  <c r="E709" i="1" s="1"/>
  <c r="O716" i="1"/>
  <c r="N716" i="1"/>
  <c r="M716" i="1"/>
  <c r="L716" i="1"/>
  <c r="K716" i="1"/>
  <c r="I716" i="1"/>
  <c r="H716" i="1"/>
  <c r="P715" i="1"/>
  <c r="P712" i="1" s="1"/>
  <c r="P709" i="1" s="1"/>
  <c r="H681" i="1"/>
  <c r="I681" i="1"/>
  <c r="K681" i="1"/>
  <c r="L681" i="1"/>
  <c r="M681" i="1"/>
  <c r="N681" i="1"/>
  <c r="O681" i="1"/>
  <c r="F682" i="1"/>
  <c r="G682" i="1"/>
  <c r="G679" i="1" s="1"/>
  <c r="H682" i="1"/>
  <c r="H679" i="1" s="1"/>
  <c r="I682" i="1"/>
  <c r="I679" i="1" s="1"/>
  <c r="K682" i="1"/>
  <c r="K679" i="1" s="1"/>
  <c r="L682" i="1"/>
  <c r="L679" i="1" s="1"/>
  <c r="M682" i="1"/>
  <c r="M679" i="1" s="1"/>
  <c r="N682" i="1"/>
  <c r="O682" i="1"/>
  <c r="O679" i="1" s="1"/>
  <c r="O704" i="1"/>
  <c r="N704" i="1"/>
  <c r="M704" i="1"/>
  <c r="L704" i="1"/>
  <c r="K704" i="1"/>
  <c r="I704" i="1"/>
  <c r="H704" i="1"/>
  <c r="G704" i="1"/>
  <c r="F704" i="1"/>
  <c r="P703" i="1"/>
  <c r="O701" i="1"/>
  <c r="N701" i="1"/>
  <c r="M701" i="1"/>
  <c r="L701" i="1"/>
  <c r="K701" i="1"/>
  <c r="I701" i="1"/>
  <c r="H701" i="1"/>
  <c r="G701" i="1"/>
  <c r="F701" i="1"/>
  <c r="J700" i="1"/>
  <c r="E700" i="1"/>
  <c r="O698" i="1"/>
  <c r="N698" i="1"/>
  <c r="M698" i="1"/>
  <c r="L698" i="1"/>
  <c r="K698" i="1"/>
  <c r="I698" i="1"/>
  <c r="H698" i="1"/>
  <c r="G698" i="1"/>
  <c r="F698" i="1"/>
  <c r="J697" i="1"/>
  <c r="E697" i="1"/>
  <c r="O695" i="1"/>
  <c r="N695" i="1"/>
  <c r="M695" i="1"/>
  <c r="L695" i="1"/>
  <c r="K695" i="1"/>
  <c r="I695" i="1"/>
  <c r="H695" i="1"/>
  <c r="G695" i="1"/>
  <c r="F695" i="1"/>
  <c r="J694" i="1"/>
  <c r="E694" i="1"/>
  <c r="O692" i="1"/>
  <c r="N692" i="1"/>
  <c r="M692" i="1"/>
  <c r="L692" i="1"/>
  <c r="K692" i="1"/>
  <c r="I692" i="1"/>
  <c r="H692" i="1"/>
  <c r="G692" i="1"/>
  <c r="J691" i="1"/>
  <c r="E691" i="1"/>
  <c r="O689" i="1"/>
  <c r="N689" i="1"/>
  <c r="M689" i="1"/>
  <c r="L689" i="1"/>
  <c r="K689" i="1"/>
  <c r="I689" i="1"/>
  <c r="H689" i="1"/>
  <c r="G689" i="1"/>
  <c r="J688" i="1"/>
  <c r="E688" i="1"/>
  <c r="D693" i="1"/>
  <c r="E693" i="1"/>
  <c r="J693" i="1"/>
  <c r="O686" i="1"/>
  <c r="N686" i="1"/>
  <c r="M686" i="1"/>
  <c r="L686" i="1"/>
  <c r="K686" i="1"/>
  <c r="I686" i="1"/>
  <c r="H686" i="1"/>
  <c r="J685" i="1"/>
  <c r="E685" i="1"/>
  <c r="F649" i="1"/>
  <c r="F646" i="1" s="1"/>
  <c r="G649" i="1"/>
  <c r="G646" i="1" s="1"/>
  <c r="H649" i="1"/>
  <c r="H646" i="1" s="1"/>
  <c r="I649" i="1"/>
  <c r="K649" i="1"/>
  <c r="K646" i="1" s="1"/>
  <c r="L649" i="1"/>
  <c r="L646" i="1" s="1"/>
  <c r="M649" i="1"/>
  <c r="N649" i="1"/>
  <c r="O649" i="1"/>
  <c r="O646" i="1" s="1"/>
  <c r="O677" i="1"/>
  <c r="N677" i="1"/>
  <c r="M677" i="1"/>
  <c r="L677" i="1"/>
  <c r="K677" i="1"/>
  <c r="I677" i="1"/>
  <c r="H677" i="1"/>
  <c r="G677" i="1"/>
  <c r="F677" i="1"/>
  <c r="J676" i="1"/>
  <c r="E676" i="1"/>
  <c r="O674" i="1"/>
  <c r="N674" i="1"/>
  <c r="M674" i="1"/>
  <c r="L674" i="1"/>
  <c r="K674" i="1"/>
  <c r="I674" i="1"/>
  <c r="H674" i="1"/>
  <c r="G674" i="1"/>
  <c r="F674" i="1"/>
  <c r="J673" i="1"/>
  <c r="E673" i="1"/>
  <c r="O671" i="1"/>
  <c r="N671" i="1"/>
  <c r="M671" i="1"/>
  <c r="L671" i="1"/>
  <c r="K671" i="1"/>
  <c r="I671" i="1"/>
  <c r="H671" i="1"/>
  <c r="G671" i="1"/>
  <c r="F671" i="1"/>
  <c r="J670" i="1"/>
  <c r="E670" i="1"/>
  <c r="O668" i="1"/>
  <c r="N668" i="1"/>
  <c r="M668" i="1"/>
  <c r="L668" i="1"/>
  <c r="K668" i="1"/>
  <c r="I668" i="1"/>
  <c r="H668" i="1"/>
  <c r="G668" i="1"/>
  <c r="F668" i="1"/>
  <c r="J667" i="1"/>
  <c r="E667" i="1"/>
  <c r="O665" i="1"/>
  <c r="N665" i="1"/>
  <c r="M665" i="1"/>
  <c r="L665" i="1"/>
  <c r="K665" i="1"/>
  <c r="I665" i="1"/>
  <c r="H665" i="1"/>
  <c r="G665" i="1"/>
  <c r="F665" i="1"/>
  <c r="J664" i="1"/>
  <c r="E664" i="1"/>
  <c r="O662" i="1"/>
  <c r="N662" i="1"/>
  <c r="M662" i="1"/>
  <c r="L662" i="1"/>
  <c r="K662" i="1"/>
  <c r="I662" i="1"/>
  <c r="H662" i="1"/>
  <c r="G662" i="1"/>
  <c r="F662" i="1"/>
  <c r="J661" i="1"/>
  <c r="E661" i="1"/>
  <c r="O659" i="1"/>
  <c r="N659" i="1"/>
  <c r="M659" i="1"/>
  <c r="L659" i="1"/>
  <c r="K659" i="1"/>
  <c r="I659" i="1"/>
  <c r="H659" i="1"/>
  <c r="G659" i="1"/>
  <c r="F659" i="1"/>
  <c r="J658" i="1"/>
  <c r="E658" i="1"/>
  <c r="O656" i="1"/>
  <c r="N656" i="1"/>
  <c r="M656" i="1"/>
  <c r="L656" i="1"/>
  <c r="K656" i="1"/>
  <c r="I656" i="1"/>
  <c r="H656" i="1"/>
  <c r="G656" i="1"/>
  <c r="F656" i="1"/>
  <c r="J655" i="1"/>
  <c r="E655" i="1"/>
  <c r="O653" i="1"/>
  <c r="N653" i="1"/>
  <c r="M653" i="1"/>
  <c r="L653" i="1"/>
  <c r="K653" i="1"/>
  <c r="I653" i="1"/>
  <c r="H653" i="1"/>
  <c r="G653" i="1"/>
  <c r="F653" i="1"/>
  <c r="J652" i="1"/>
  <c r="E652" i="1"/>
  <c r="O644" i="1"/>
  <c r="N644" i="1"/>
  <c r="M644" i="1"/>
  <c r="L644" i="1"/>
  <c r="K644" i="1"/>
  <c r="I644" i="1"/>
  <c r="H644" i="1"/>
  <c r="G644" i="1"/>
  <c r="F644" i="1"/>
  <c r="J643" i="1"/>
  <c r="E643" i="1"/>
  <c r="F641" i="1"/>
  <c r="G641" i="1"/>
  <c r="H641" i="1"/>
  <c r="I641" i="1"/>
  <c r="K641" i="1"/>
  <c r="L641" i="1"/>
  <c r="M641" i="1"/>
  <c r="N641" i="1"/>
  <c r="O641" i="1"/>
  <c r="J640" i="1"/>
  <c r="E640" i="1"/>
  <c r="F637" i="1"/>
  <c r="G637" i="1"/>
  <c r="G638" i="1" s="1"/>
  <c r="H637" i="1"/>
  <c r="I637" i="1"/>
  <c r="I638" i="1" s="1"/>
  <c r="K637" i="1"/>
  <c r="L637" i="1"/>
  <c r="M637" i="1"/>
  <c r="M638" i="1" s="1"/>
  <c r="N637" i="1"/>
  <c r="O637" i="1"/>
  <c r="O638" i="1" s="1"/>
  <c r="G270" i="1"/>
  <c r="H270" i="1"/>
  <c r="I270" i="1"/>
  <c r="K270" i="1"/>
  <c r="L270" i="1"/>
  <c r="M270" i="1"/>
  <c r="N270" i="1"/>
  <c r="O270" i="1"/>
  <c r="F20" i="1"/>
  <c r="F725" i="1" s="1"/>
  <c r="G20" i="1"/>
  <c r="H20" i="1"/>
  <c r="I20" i="1"/>
  <c r="J20" i="1"/>
  <c r="K20" i="1"/>
  <c r="L20" i="1"/>
  <c r="M20" i="1"/>
  <c r="N20" i="1"/>
  <c r="O20" i="1"/>
  <c r="P20" i="1"/>
  <c r="E20" i="1"/>
  <c r="F127" i="1"/>
  <c r="G127" i="1"/>
  <c r="H127" i="1"/>
  <c r="I127" i="1"/>
  <c r="K127" i="1"/>
  <c r="L127" i="1"/>
  <c r="M127" i="1"/>
  <c r="N127" i="1"/>
  <c r="O127" i="1"/>
  <c r="D123" i="1"/>
  <c r="O145" i="1"/>
  <c r="N145" i="1"/>
  <c r="M145" i="1"/>
  <c r="L145" i="1"/>
  <c r="I145" i="1"/>
  <c r="H145" i="1"/>
  <c r="G145" i="1"/>
  <c r="F145" i="1"/>
  <c r="O142" i="1"/>
  <c r="N142" i="1"/>
  <c r="M142" i="1"/>
  <c r="L142" i="1"/>
  <c r="K142" i="1"/>
  <c r="I142" i="1"/>
  <c r="H142" i="1"/>
  <c r="G142" i="1"/>
  <c r="F142" i="1"/>
  <c r="O139" i="1"/>
  <c r="N139" i="1"/>
  <c r="M139" i="1"/>
  <c r="L139" i="1"/>
  <c r="K139" i="1"/>
  <c r="I139" i="1"/>
  <c r="H139" i="1"/>
  <c r="G139" i="1"/>
  <c r="F139" i="1"/>
  <c r="O136" i="1"/>
  <c r="N136" i="1"/>
  <c r="M136" i="1"/>
  <c r="L136" i="1"/>
  <c r="K136" i="1"/>
  <c r="I136" i="1"/>
  <c r="H136" i="1"/>
  <c r="G136" i="1"/>
  <c r="F136" i="1"/>
  <c r="O133" i="1"/>
  <c r="N133" i="1"/>
  <c r="M133" i="1"/>
  <c r="L133" i="1"/>
  <c r="K133" i="1"/>
  <c r="I133" i="1"/>
  <c r="H133" i="1"/>
  <c r="G133" i="1"/>
  <c r="F133" i="1"/>
  <c r="O130" i="1"/>
  <c r="N130" i="1"/>
  <c r="M130" i="1"/>
  <c r="L130" i="1"/>
  <c r="K130" i="1"/>
  <c r="I130" i="1"/>
  <c r="H130" i="1"/>
  <c r="G130" i="1"/>
  <c r="F130" i="1"/>
  <c r="N121" i="1"/>
  <c r="M121" i="1"/>
  <c r="L121" i="1"/>
  <c r="I121" i="1"/>
  <c r="G121" i="1"/>
  <c r="O118" i="1"/>
  <c r="N118" i="1"/>
  <c r="M118" i="1"/>
  <c r="L118" i="1"/>
  <c r="K118" i="1"/>
  <c r="I118" i="1"/>
  <c r="H118" i="1"/>
  <c r="G118" i="1"/>
  <c r="O115" i="1"/>
  <c r="N115" i="1"/>
  <c r="M115" i="1"/>
  <c r="L115" i="1"/>
  <c r="K115" i="1"/>
  <c r="I115" i="1"/>
  <c r="H115" i="1"/>
  <c r="G115" i="1"/>
  <c r="F115" i="1"/>
  <c r="O112" i="1"/>
  <c r="N112" i="1"/>
  <c r="M112" i="1"/>
  <c r="L112" i="1"/>
  <c r="K112" i="1"/>
  <c r="I112" i="1"/>
  <c r="H112" i="1"/>
  <c r="G112" i="1"/>
  <c r="O109" i="1"/>
  <c r="N109" i="1"/>
  <c r="M109" i="1"/>
  <c r="L109" i="1"/>
  <c r="K109" i="1"/>
  <c r="I109" i="1"/>
  <c r="H109" i="1"/>
  <c r="G109" i="1"/>
  <c r="F109" i="1"/>
  <c r="O106" i="1"/>
  <c r="N106" i="1"/>
  <c r="M106" i="1"/>
  <c r="L106" i="1"/>
  <c r="K106" i="1"/>
  <c r="I106" i="1"/>
  <c r="H106" i="1"/>
  <c r="G106" i="1"/>
  <c r="F106" i="1"/>
  <c r="O103" i="1"/>
  <c r="N103" i="1"/>
  <c r="M103" i="1"/>
  <c r="L103" i="1"/>
  <c r="K103" i="1"/>
  <c r="I103" i="1"/>
  <c r="H103" i="1"/>
  <c r="G103" i="1"/>
  <c r="F103" i="1"/>
  <c r="O100" i="1"/>
  <c r="N100" i="1"/>
  <c r="M100" i="1"/>
  <c r="L100" i="1"/>
  <c r="K100" i="1"/>
  <c r="I100" i="1"/>
  <c r="H100" i="1"/>
  <c r="G100" i="1"/>
  <c r="F100" i="1"/>
  <c r="O97" i="1"/>
  <c r="N97" i="1"/>
  <c r="M97" i="1"/>
  <c r="L97" i="1"/>
  <c r="K97" i="1"/>
  <c r="I97" i="1"/>
  <c r="H97" i="1"/>
  <c r="G97" i="1"/>
  <c r="O94" i="1"/>
  <c r="N94" i="1"/>
  <c r="M94" i="1"/>
  <c r="L94" i="1"/>
  <c r="K94" i="1"/>
  <c r="I94" i="1"/>
  <c r="H94" i="1"/>
  <c r="G94" i="1"/>
  <c r="F94" i="1"/>
  <c r="O91" i="1"/>
  <c r="N91" i="1"/>
  <c r="M91" i="1"/>
  <c r="L91" i="1"/>
  <c r="K91" i="1"/>
  <c r="H91" i="1"/>
  <c r="G91" i="1"/>
  <c r="F91" i="1"/>
  <c r="O88" i="1"/>
  <c r="N88" i="1"/>
  <c r="M88" i="1"/>
  <c r="L88" i="1"/>
  <c r="K88" i="1"/>
  <c r="I88" i="1"/>
  <c r="H88" i="1"/>
  <c r="G88" i="1"/>
  <c r="F88" i="1"/>
  <c r="O85" i="1"/>
  <c r="N85" i="1"/>
  <c r="M85" i="1"/>
  <c r="L85" i="1"/>
  <c r="K85" i="1"/>
  <c r="H85" i="1"/>
  <c r="G85" i="1"/>
  <c r="F85" i="1"/>
  <c r="O82" i="1"/>
  <c r="N82" i="1"/>
  <c r="M82" i="1"/>
  <c r="L82" i="1"/>
  <c r="K82" i="1"/>
  <c r="I82" i="1"/>
  <c r="H82" i="1"/>
  <c r="G82" i="1"/>
  <c r="O79" i="1"/>
  <c r="N79" i="1"/>
  <c r="M79" i="1"/>
  <c r="L79" i="1"/>
  <c r="K79" i="1"/>
  <c r="I79" i="1"/>
  <c r="H79" i="1"/>
  <c r="G79" i="1"/>
  <c r="F79" i="1"/>
  <c r="O76" i="1"/>
  <c r="N76" i="1"/>
  <c r="M76" i="1"/>
  <c r="L76" i="1"/>
  <c r="K76" i="1"/>
  <c r="I76" i="1"/>
  <c r="H76" i="1"/>
  <c r="G76" i="1"/>
  <c r="O73" i="1"/>
  <c r="N73" i="1"/>
  <c r="M73" i="1"/>
  <c r="L73" i="1"/>
  <c r="K73" i="1"/>
  <c r="I73" i="1"/>
  <c r="H73" i="1"/>
  <c r="G73" i="1"/>
  <c r="O70" i="1"/>
  <c r="N70" i="1"/>
  <c r="M70" i="1"/>
  <c r="L70" i="1"/>
  <c r="K70" i="1"/>
  <c r="I70" i="1"/>
  <c r="H70" i="1"/>
  <c r="G70" i="1"/>
  <c r="O67" i="1"/>
  <c r="N67" i="1"/>
  <c r="M67" i="1"/>
  <c r="L67" i="1"/>
  <c r="K67" i="1"/>
  <c r="I67" i="1"/>
  <c r="H67" i="1"/>
  <c r="G67" i="1"/>
  <c r="F65" i="1"/>
  <c r="J65" i="1"/>
  <c r="N14" i="1"/>
  <c r="M14" i="1"/>
  <c r="L14" i="1"/>
  <c r="O61" i="1"/>
  <c r="N61" i="1"/>
  <c r="M61" i="1"/>
  <c r="L61" i="1"/>
  <c r="K61" i="1"/>
  <c r="I61" i="1"/>
  <c r="H61" i="1"/>
  <c r="G61" i="1"/>
  <c r="F61" i="1"/>
  <c r="O58" i="1"/>
  <c r="N58" i="1"/>
  <c r="M58" i="1"/>
  <c r="L58" i="1"/>
  <c r="K58" i="1"/>
  <c r="I58" i="1"/>
  <c r="H58" i="1"/>
  <c r="G58" i="1"/>
  <c r="F58" i="1"/>
  <c r="O55" i="1"/>
  <c r="N55" i="1"/>
  <c r="M55" i="1"/>
  <c r="L55" i="1"/>
  <c r="K55" i="1"/>
  <c r="I55" i="1"/>
  <c r="H55" i="1"/>
  <c r="G55" i="1"/>
  <c r="F55" i="1"/>
  <c r="O52" i="1"/>
  <c r="N52" i="1"/>
  <c r="M52" i="1"/>
  <c r="L52" i="1"/>
  <c r="K52" i="1"/>
  <c r="I52" i="1"/>
  <c r="H52" i="1"/>
  <c r="G52" i="1"/>
  <c r="F52" i="1"/>
  <c r="F49" i="1"/>
  <c r="G49" i="1"/>
  <c r="H49" i="1"/>
  <c r="I49" i="1"/>
  <c r="K49" i="1"/>
  <c r="L49" i="1"/>
  <c r="M49" i="1"/>
  <c r="N49" i="1"/>
  <c r="O49" i="1"/>
  <c r="F46" i="1"/>
  <c r="G46" i="1"/>
  <c r="H46" i="1"/>
  <c r="I46" i="1"/>
  <c r="K46" i="1"/>
  <c r="L46" i="1"/>
  <c r="M46" i="1"/>
  <c r="N46" i="1"/>
  <c r="O46" i="1"/>
  <c r="G43" i="1"/>
  <c r="H43" i="1"/>
  <c r="I43" i="1"/>
  <c r="K43" i="1"/>
  <c r="L43" i="1"/>
  <c r="M43" i="1"/>
  <c r="N43" i="1"/>
  <c r="O43" i="1"/>
  <c r="F40" i="1"/>
  <c r="G40" i="1"/>
  <c r="H40" i="1"/>
  <c r="I40" i="1"/>
  <c r="K40" i="1"/>
  <c r="L40" i="1"/>
  <c r="M40" i="1"/>
  <c r="N40" i="1"/>
  <c r="O40" i="1"/>
  <c r="F37" i="1"/>
  <c r="G37" i="1"/>
  <c r="H37" i="1"/>
  <c r="I37" i="1"/>
  <c r="K37" i="1"/>
  <c r="L37" i="1"/>
  <c r="M37" i="1"/>
  <c r="N37" i="1"/>
  <c r="O37" i="1"/>
  <c r="F34" i="1"/>
  <c r="G34" i="1"/>
  <c r="H34" i="1"/>
  <c r="I34" i="1"/>
  <c r="K34" i="1"/>
  <c r="L34" i="1"/>
  <c r="M34" i="1"/>
  <c r="N34" i="1"/>
  <c r="O34" i="1"/>
  <c r="G31" i="1"/>
  <c r="H31" i="1"/>
  <c r="I31" i="1"/>
  <c r="K31" i="1"/>
  <c r="L31" i="1"/>
  <c r="M31" i="1"/>
  <c r="N31" i="1"/>
  <c r="O31" i="1"/>
  <c r="J144" i="1"/>
  <c r="E144" i="1"/>
  <c r="J141" i="1"/>
  <c r="E141" i="1"/>
  <c r="J138" i="1"/>
  <c r="E138" i="1"/>
  <c r="J135" i="1"/>
  <c r="E135" i="1"/>
  <c r="J132" i="1"/>
  <c r="E132" i="1"/>
  <c r="J129" i="1"/>
  <c r="E129" i="1"/>
  <c r="J124" i="1"/>
  <c r="E124" i="1"/>
  <c r="J120" i="1"/>
  <c r="E120" i="1"/>
  <c r="J117" i="1"/>
  <c r="E117" i="1"/>
  <c r="J114" i="1"/>
  <c r="E114" i="1"/>
  <c r="J111" i="1"/>
  <c r="E111" i="1"/>
  <c r="J108" i="1"/>
  <c r="E108" i="1"/>
  <c r="J105" i="1"/>
  <c r="E105" i="1"/>
  <c r="J102" i="1"/>
  <c r="E102" i="1"/>
  <c r="J99" i="1"/>
  <c r="E99" i="1"/>
  <c r="J96" i="1"/>
  <c r="E96" i="1"/>
  <c r="J93" i="1"/>
  <c r="E93" i="1"/>
  <c r="J90" i="1"/>
  <c r="E90" i="1"/>
  <c r="J87" i="1"/>
  <c r="E87" i="1"/>
  <c r="J84" i="1"/>
  <c r="E84" i="1"/>
  <c r="J81" i="1"/>
  <c r="E81" i="1"/>
  <c r="J78" i="1"/>
  <c r="E78" i="1"/>
  <c r="J75" i="1"/>
  <c r="E75" i="1"/>
  <c r="J72" i="1"/>
  <c r="E72" i="1"/>
  <c r="J69" i="1"/>
  <c r="E69" i="1"/>
  <c r="J66" i="1"/>
  <c r="E66" i="1"/>
  <c r="J63" i="1"/>
  <c r="E63" i="1"/>
  <c r="J60" i="1"/>
  <c r="E60" i="1"/>
  <c r="J57" i="1"/>
  <c r="E57" i="1"/>
  <c r="J54" i="1"/>
  <c r="E54" i="1"/>
  <c r="J51" i="1"/>
  <c r="E51" i="1"/>
  <c r="J48" i="1"/>
  <c r="E48" i="1"/>
  <c r="J45" i="1"/>
  <c r="E45" i="1"/>
  <c r="J42" i="1"/>
  <c r="E42" i="1"/>
  <c r="J39" i="1"/>
  <c r="E39" i="1"/>
  <c r="J36" i="1"/>
  <c r="E36" i="1"/>
  <c r="J33" i="1"/>
  <c r="E33" i="1"/>
  <c r="J30" i="1"/>
  <c r="E30" i="1"/>
  <c r="J24" i="1"/>
  <c r="E24" i="1"/>
  <c r="I25" i="1"/>
  <c r="K25" i="1"/>
  <c r="L25" i="1"/>
  <c r="M25" i="1"/>
  <c r="N25" i="1"/>
  <c r="O25" i="1"/>
  <c r="F19" i="1"/>
  <c r="G19" i="1"/>
  <c r="G15" i="1" s="1"/>
  <c r="H19" i="1"/>
  <c r="H15" i="1" s="1"/>
  <c r="I19" i="1"/>
  <c r="K19" i="1"/>
  <c r="L19" i="1"/>
  <c r="M19" i="1"/>
  <c r="M15" i="1" s="1"/>
  <c r="N19" i="1"/>
  <c r="O19" i="1"/>
  <c r="I488" i="1"/>
  <c r="E153" i="1" l="1"/>
  <c r="E147" i="1" s="1"/>
  <c r="N725" i="1"/>
  <c r="J153" i="1"/>
  <c r="J147" i="1" s="1"/>
  <c r="G725" i="1"/>
  <c r="E457" i="1"/>
  <c r="E454" i="1" s="1"/>
  <c r="M725" i="1"/>
  <c r="L725" i="1"/>
  <c r="K725" i="1"/>
  <c r="I725" i="1"/>
  <c r="H725" i="1"/>
  <c r="O725" i="1"/>
  <c r="I197" i="3"/>
  <c r="I263" i="3"/>
  <c r="I269" i="3"/>
  <c r="I275" i="3"/>
  <c r="I370" i="3"/>
  <c r="I376" i="3"/>
  <c r="I408" i="3"/>
  <c r="I495" i="3"/>
  <c r="E522" i="3"/>
  <c r="D453" i="3"/>
  <c r="I185" i="3"/>
  <c r="I140" i="3"/>
  <c r="D131" i="3"/>
  <c r="I128" i="3"/>
  <c r="I347" i="3"/>
  <c r="D486" i="3"/>
  <c r="D299" i="3"/>
  <c r="D296" i="3"/>
  <c r="D152" i="3"/>
  <c r="I155" i="3"/>
  <c r="D221" i="3"/>
  <c r="I224" i="3"/>
  <c r="D159" i="3"/>
  <c r="I213" i="3"/>
  <c r="D43" i="3"/>
  <c r="I46" i="3"/>
  <c r="I101" i="3"/>
  <c r="D68" i="3"/>
  <c r="D194" i="3"/>
  <c r="D260" i="3"/>
  <c r="D272" i="3"/>
  <c r="I453" i="3"/>
  <c r="O471" i="3"/>
  <c r="O468" i="3" s="1"/>
  <c r="I188" i="3"/>
  <c r="I131" i="3"/>
  <c r="D122" i="3"/>
  <c r="D329" i="3"/>
  <c r="I486" i="3"/>
  <c r="I299" i="3"/>
  <c r="I296" i="3"/>
  <c r="D290" i="3"/>
  <c r="I287" i="3"/>
  <c r="D218" i="3"/>
  <c r="I221" i="3"/>
  <c r="I177" i="3"/>
  <c r="I159" i="3"/>
  <c r="D207" i="3"/>
  <c r="I43" i="3"/>
  <c r="I86" i="3"/>
  <c r="D95" i="3"/>
  <c r="I68" i="3"/>
  <c r="I54" i="3"/>
  <c r="I194" i="3"/>
  <c r="I260" i="3"/>
  <c r="I266" i="3"/>
  <c r="I272" i="3"/>
  <c r="I367" i="3"/>
  <c r="I373" i="3"/>
  <c r="I379" i="3"/>
  <c r="E65" i="1"/>
  <c r="D318" i="3"/>
  <c r="D315" i="3" s="1"/>
  <c r="D399" i="3"/>
  <c r="I402" i="3"/>
  <c r="D465" i="3"/>
  <c r="I143" i="3"/>
  <c r="D137" i="3"/>
  <c r="I134" i="3"/>
  <c r="D125" i="3"/>
  <c r="I122" i="3"/>
  <c r="I83" i="3"/>
  <c r="D302" i="3"/>
  <c r="I329" i="3"/>
  <c r="D338" i="3"/>
  <c r="I489" i="3"/>
  <c r="D450" i="3"/>
  <c r="D356" i="3"/>
  <c r="D293" i="3"/>
  <c r="I290" i="3"/>
  <c r="D281" i="3"/>
  <c r="D164" i="3"/>
  <c r="D182" i="3"/>
  <c r="I218" i="3"/>
  <c r="D227" i="3"/>
  <c r="I238" i="3"/>
  <c r="D178" i="3"/>
  <c r="D171" i="3"/>
  <c r="D160" i="3"/>
  <c r="I207" i="3"/>
  <c r="I214" i="3"/>
  <c r="D49" i="3"/>
  <c r="I80" i="3"/>
  <c r="I95" i="3"/>
  <c r="D62" i="3"/>
  <c r="I191" i="3"/>
  <c r="I433" i="3"/>
  <c r="I462" i="3"/>
  <c r="I459" i="3" s="1"/>
  <c r="D188" i="3"/>
  <c r="I245" i="3"/>
  <c r="D332" i="3"/>
  <c r="I335" i="3"/>
  <c r="D287" i="3"/>
  <c r="I284" i="3"/>
  <c r="I203" i="3"/>
  <c r="D177" i="3"/>
  <c r="D172" i="3"/>
  <c r="I208" i="3"/>
  <c r="D86" i="3"/>
  <c r="D98" i="3"/>
  <c r="D54" i="3"/>
  <c r="D200" i="3"/>
  <c r="D237" i="3"/>
  <c r="D367" i="3"/>
  <c r="D373" i="3"/>
  <c r="D379" i="3"/>
  <c r="L522" i="3"/>
  <c r="D402" i="3"/>
  <c r="D143" i="3"/>
  <c r="D134" i="3"/>
  <c r="D83" i="3"/>
  <c r="I470" i="3"/>
  <c r="I472" i="3" s="1"/>
  <c r="I332" i="3"/>
  <c r="D489" i="3"/>
  <c r="I152" i="3"/>
  <c r="D238" i="3"/>
  <c r="I172" i="3"/>
  <c r="D214" i="3"/>
  <c r="D80" i="3"/>
  <c r="I98" i="3"/>
  <c r="I490" i="1"/>
  <c r="D191" i="3"/>
  <c r="D197" i="3"/>
  <c r="D248" i="3"/>
  <c r="D254" i="3"/>
  <c r="D263" i="3"/>
  <c r="D269" i="3"/>
  <c r="D275" i="3"/>
  <c r="D370" i="3"/>
  <c r="D376" i="3"/>
  <c r="D408" i="3"/>
  <c r="D433" i="3"/>
  <c r="D462" i="3"/>
  <c r="D459" i="3" s="1"/>
  <c r="D495" i="3"/>
  <c r="I318" i="3"/>
  <c r="I315" i="3" s="1"/>
  <c r="I399" i="3"/>
  <c r="I465" i="3"/>
  <c r="D185" i="3"/>
  <c r="D140" i="3"/>
  <c r="I137" i="3"/>
  <c r="D128" i="3"/>
  <c r="I125" i="3"/>
  <c r="D245" i="3"/>
  <c r="I302" i="3"/>
  <c r="D335" i="3"/>
  <c r="I338" i="3"/>
  <c r="D347" i="3"/>
  <c r="I450" i="3"/>
  <c r="I356" i="3"/>
  <c r="I293" i="3"/>
  <c r="D284" i="3"/>
  <c r="I281" i="3"/>
  <c r="D155" i="3"/>
  <c r="I164" i="3"/>
  <c r="I182" i="3"/>
  <c r="D203" i="3"/>
  <c r="D224" i="3"/>
  <c r="I227" i="3"/>
  <c r="I178" i="3"/>
  <c r="I171" i="3"/>
  <c r="I160" i="3"/>
  <c r="D208" i="3"/>
  <c r="D213" i="3"/>
  <c r="D46" i="3"/>
  <c r="I49" i="3"/>
  <c r="D101" i="3"/>
  <c r="I62" i="3"/>
  <c r="F456" i="1"/>
  <c r="F459" i="1" s="1"/>
  <c r="F455" i="1" s="1"/>
  <c r="D411" i="3"/>
  <c r="D441" i="3"/>
  <c r="H522" i="3"/>
  <c r="I200" i="3"/>
  <c r="I237" i="3"/>
  <c r="I429" i="3"/>
  <c r="D167" i="3"/>
  <c r="D233" i="3"/>
  <c r="D40" i="3"/>
  <c r="I167" i="3"/>
  <c r="D230" i="3"/>
  <c r="I233" i="3"/>
  <c r="I40" i="3"/>
  <c r="D350" i="3"/>
  <c r="I230" i="3"/>
  <c r="I350" i="3"/>
  <c r="D405" i="3"/>
  <c r="D429" i="3"/>
  <c r="I248" i="3"/>
  <c r="I254" i="3"/>
  <c r="D251" i="3"/>
  <c r="I251" i="3"/>
  <c r="D266" i="3"/>
  <c r="F490" i="1"/>
  <c r="E552" i="1"/>
  <c r="E548" i="1" s="1"/>
  <c r="D392" i="3"/>
  <c r="J552" i="1"/>
  <c r="J548" i="1" s="1"/>
  <c r="I392" i="3"/>
  <c r="I341" i="3"/>
  <c r="D396" i="3"/>
  <c r="I353" i="3"/>
  <c r="D385" i="3"/>
  <c r="D382" i="3" s="1"/>
  <c r="I396" i="3"/>
  <c r="I385" i="3"/>
  <c r="I382" i="3" s="1"/>
  <c r="D341" i="3"/>
  <c r="D353" i="3"/>
  <c r="I344" i="3"/>
  <c r="D344" i="3"/>
  <c r="K634" i="1"/>
  <c r="K638" i="1"/>
  <c r="F634" i="1"/>
  <c r="F638" i="1"/>
  <c r="I456" i="3"/>
  <c r="N634" i="1"/>
  <c r="N638" i="1"/>
  <c r="E637" i="1"/>
  <c r="D326" i="3"/>
  <c r="L634" i="1"/>
  <c r="L638" i="1"/>
  <c r="H634" i="1"/>
  <c r="H722" i="1" s="1"/>
  <c r="H638" i="1"/>
  <c r="I405" i="3"/>
  <c r="I305" i="3"/>
  <c r="I441" i="3"/>
  <c r="I411" i="3"/>
  <c r="D444" i="3"/>
  <c r="D414" i="3"/>
  <c r="I414" i="3"/>
  <c r="D456" i="3"/>
  <c r="D305" i="3"/>
  <c r="I444" i="3"/>
  <c r="K454" i="1"/>
  <c r="J326" i="3"/>
  <c r="J321" i="3" s="1"/>
  <c r="J309" i="3" s="1"/>
  <c r="D25" i="3"/>
  <c r="O496" i="1"/>
  <c r="N326" i="3"/>
  <c r="N321" i="3" s="1"/>
  <c r="N309" i="3" s="1"/>
  <c r="I25" i="3"/>
  <c r="E574" i="1"/>
  <c r="I19" i="3"/>
  <c r="D492" i="3"/>
  <c r="I492" i="3"/>
  <c r="F493" i="1"/>
  <c r="E304" i="3"/>
  <c r="E306" i="3" s="1"/>
  <c r="D19" i="3"/>
  <c r="K496" i="1"/>
  <c r="O454" i="1"/>
  <c r="J495" i="1"/>
  <c r="J457" i="1" s="1"/>
  <c r="P193" i="1"/>
  <c r="P189" i="1"/>
  <c r="J197" i="1"/>
  <c r="P209" i="1"/>
  <c r="P245" i="1"/>
  <c r="P256" i="1"/>
  <c r="P195" i="1"/>
  <c r="P181" i="1"/>
  <c r="P167" i="1"/>
  <c r="P173" i="1"/>
  <c r="E197" i="1"/>
  <c r="P233" i="1"/>
  <c r="P248" i="1"/>
  <c r="P170" i="1"/>
  <c r="P176" i="1"/>
  <c r="P242" i="1"/>
  <c r="P259" i="1"/>
  <c r="P262" i="1"/>
  <c r="P221" i="1"/>
  <c r="P265" i="1"/>
  <c r="P206" i="1"/>
  <c r="P224" i="1"/>
  <c r="P218" i="1"/>
  <c r="P239" i="1"/>
  <c r="P164" i="1"/>
  <c r="O319" i="1"/>
  <c r="O314" i="1" s="1"/>
  <c r="K319" i="1"/>
  <c r="K314" i="1" s="1"/>
  <c r="P335" i="1"/>
  <c r="J318" i="1"/>
  <c r="J725" i="1" s="1"/>
  <c r="L319" i="1"/>
  <c r="L314" i="1" s="1"/>
  <c r="G319" i="1"/>
  <c r="G314" i="1" s="1"/>
  <c r="P375" i="1"/>
  <c r="E317" i="1"/>
  <c r="E313" i="1" s="1"/>
  <c r="I319" i="1"/>
  <c r="I314" i="1" s="1"/>
  <c r="N319" i="1"/>
  <c r="N314" i="1" s="1"/>
  <c r="E318" i="1"/>
  <c r="E725" i="1" s="1"/>
  <c r="M319" i="1"/>
  <c r="M314" i="1" s="1"/>
  <c r="H319" i="1"/>
  <c r="H314" i="1" s="1"/>
  <c r="J404" i="1"/>
  <c r="J317" i="1"/>
  <c r="J313" i="1" s="1"/>
  <c r="P374" i="1"/>
  <c r="P368" i="1"/>
  <c r="P322" i="1"/>
  <c r="P369" i="1"/>
  <c r="P402" i="1"/>
  <c r="P347" i="1"/>
  <c r="P364" i="1"/>
  <c r="P394" i="1"/>
  <c r="P325" i="1"/>
  <c r="P399" i="1"/>
  <c r="P353" i="1"/>
  <c r="P348" i="1"/>
  <c r="P328" i="1"/>
  <c r="P403" i="1"/>
  <c r="P354" i="1"/>
  <c r="P336" i="1"/>
  <c r="E332" i="1"/>
  <c r="P331" i="1"/>
  <c r="P406" i="1"/>
  <c r="P398" i="1"/>
  <c r="P343" i="1"/>
  <c r="P361" i="1"/>
  <c r="P391" i="1"/>
  <c r="E404" i="1"/>
  <c r="P388" i="1"/>
  <c r="P379" i="1"/>
  <c r="P382" i="1"/>
  <c r="P340" i="1"/>
  <c r="P358" i="1"/>
  <c r="P385" i="1"/>
  <c r="J332" i="1"/>
  <c r="N413" i="1"/>
  <c r="N410" i="1" s="1"/>
  <c r="P330" i="1"/>
  <c r="P507" i="1"/>
  <c r="P501" i="1"/>
  <c r="P483" i="1"/>
  <c r="P471" i="1"/>
  <c r="G459" i="1"/>
  <c r="G455" i="1" s="1"/>
  <c r="M459" i="1"/>
  <c r="M455" i="1" s="1"/>
  <c r="P539" i="1"/>
  <c r="P536" i="1"/>
  <c r="P521" i="1"/>
  <c r="N459" i="1"/>
  <c r="N455" i="1" s="1"/>
  <c r="P486" i="1"/>
  <c r="P477" i="1"/>
  <c r="P465" i="1"/>
  <c r="L459" i="1"/>
  <c r="L455" i="1" s="1"/>
  <c r="P545" i="1"/>
  <c r="P530" i="1"/>
  <c r="P504" i="1"/>
  <c r="P492" i="1"/>
  <c r="P480" i="1"/>
  <c r="P527" i="1"/>
  <c r="P524" i="1"/>
  <c r="P489" i="1"/>
  <c r="P468" i="1"/>
  <c r="L553" i="1"/>
  <c r="L549" i="1" s="1"/>
  <c r="P542" i="1"/>
  <c r="P533" i="1"/>
  <c r="P518" i="1"/>
  <c r="P498" i="1"/>
  <c r="P474" i="1"/>
  <c r="P462" i="1"/>
  <c r="O553" i="1"/>
  <c r="O549" i="1" s="1"/>
  <c r="K553" i="1"/>
  <c r="K549" i="1" s="1"/>
  <c r="H553" i="1"/>
  <c r="H549" i="1" s="1"/>
  <c r="P582" i="1"/>
  <c r="P594" i="1"/>
  <c r="P579" i="1"/>
  <c r="P573" i="1"/>
  <c r="O113" i="3" s="1"/>
  <c r="I553" i="1"/>
  <c r="I549" i="1" s="1"/>
  <c r="P588" i="1"/>
  <c r="N553" i="1"/>
  <c r="N549" i="1" s="1"/>
  <c r="M553" i="1"/>
  <c r="M549" i="1" s="1"/>
  <c r="P576" i="1"/>
  <c r="M548" i="1"/>
  <c r="I548" i="1"/>
  <c r="P591" i="1"/>
  <c r="P610" i="1"/>
  <c r="P585" i="1"/>
  <c r="P600" i="1"/>
  <c r="P558" i="1"/>
  <c r="P606" i="1"/>
  <c r="P555" i="1"/>
  <c r="P597" i="1"/>
  <c r="E452" i="1"/>
  <c r="P433" i="1"/>
  <c r="P439" i="1"/>
  <c r="P451" i="1"/>
  <c r="I428" i="1"/>
  <c r="I425" i="1" s="1"/>
  <c r="P436" i="1"/>
  <c r="P445" i="1"/>
  <c r="M428" i="1"/>
  <c r="M425" i="1" s="1"/>
  <c r="P442" i="1"/>
  <c r="N428" i="1"/>
  <c r="N425" i="1" s="1"/>
  <c r="J427" i="1"/>
  <c r="J424" i="1" s="1"/>
  <c r="P430" i="1"/>
  <c r="P448" i="1"/>
  <c r="E427" i="1"/>
  <c r="E424" i="1" s="1"/>
  <c r="L428" i="1"/>
  <c r="L425" i="1" s="1"/>
  <c r="H428" i="1"/>
  <c r="H425" i="1" s="1"/>
  <c r="N424" i="1"/>
  <c r="O428" i="1"/>
  <c r="O425" i="1" s="1"/>
  <c r="K428" i="1"/>
  <c r="K425" i="1" s="1"/>
  <c r="J452" i="1"/>
  <c r="L272" i="1"/>
  <c r="L269" i="1" s="1"/>
  <c r="G272" i="1"/>
  <c r="G269" i="1" s="1"/>
  <c r="O272" i="1"/>
  <c r="O269" i="1" s="1"/>
  <c r="K272" i="1"/>
  <c r="K269" i="1" s="1"/>
  <c r="P450" i="1"/>
  <c r="P421" i="1"/>
  <c r="P304" i="1"/>
  <c r="P415" i="1"/>
  <c r="G413" i="1"/>
  <c r="G410" i="1" s="1"/>
  <c r="H272" i="1"/>
  <c r="H269" i="1" s="1"/>
  <c r="L413" i="1"/>
  <c r="L410" i="1" s="1"/>
  <c r="P292" i="1"/>
  <c r="N272" i="1"/>
  <c r="N269" i="1" s="1"/>
  <c r="H413" i="1"/>
  <c r="H410" i="1" s="1"/>
  <c r="P283" i="1"/>
  <c r="I272" i="1"/>
  <c r="I269" i="1" s="1"/>
  <c r="E412" i="1"/>
  <c r="E409" i="1" s="1"/>
  <c r="P277" i="1"/>
  <c r="E271" i="1"/>
  <c r="E268" i="1" s="1"/>
  <c r="N409" i="1"/>
  <c r="P418" i="1"/>
  <c r="J412" i="1"/>
  <c r="M413" i="1"/>
  <c r="M410" i="1" s="1"/>
  <c r="I413" i="1"/>
  <c r="I410" i="1" s="1"/>
  <c r="P274" i="1"/>
  <c r="I268" i="1"/>
  <c r="M272" i="1"/>
  <c r="M269" i="1" s="1"/>
  <c r="P310" i="1"/>
  <c r="P307" i="1"/>
  <c r="P301" i="1"/>
  <c r="P298" i="1"/>
  <c r="P295" i="1"/>
  <c r="P289" i="1"/>
  <c r="P286" i="1"/>
  <c r="P280" i="1"/>
  <c r="J271" i="1"/>
  <c r="J268" i="1" s="1"/>
  <c r="M268" i="1"/>
  <c r="P619" i="1"/>
  <c r="M613" i="1"/>
  <c r="I613" i="1"/>
  <c r="J616" i="1"/>
  <c r="J613" i="1" s="1"/>
  <c r="P628" i="1"/>
  <c r="P631" i="1"/>
  <c r="J625" i="1"/>
  <c r="J622" i="1" s="1"/>
  <c r="I622" i="1"/>
  <c r="E625" i="1"/>
  <c r="E622" i="1" s="1"/>
  <c r="O622" i="1"/>
  <c r="K622" i="1"/>
  <c r="G622" i="1"/>
  <c r="P693" i="1"/>
  <c r="M709" i="1"/>
  <c r="I709" i="1"/>
  <c r="J682" i="1"/>
  <c r="J679" i="1" s="1"/>
  <c r="P688" i="1"/>
  <c r="K683" i="1"/>
  <c r="K680" i="1" s="1"/>
  <c r="I683" i="1"/>
  <c r="I680" i="1" s="1"/>
  <c r="P685" i="1"/>
  <c r="M683" i="1"/>
  <c r="M680" i="1" s="1"/>
  <c r="J695" i="1"/>
  <c r="N683" i="1"/>
  <c r="N680" i="1" s="1"/>
  <c r="E682" i="1"/>
  <c r="E679" i="1" s="1"/>
  <c r="E695" i="1"/>
  <c r="P691" i="1"/>
  <c r="O683" i="1"/>
  <c r="O680" i="1" s="1"/>
  <c r="P676" i="1"/>
  <c r="P694" i="1"/>
  <c r="P697" i="1"/>
  <c r="P700" i="1"/>
  <c r="L683" i="1"/>
  <c r="L680" i="1" s="1"/>
  <c r="H683" i="1"/>
  <c r="H680" i="1" s="1"/>
  <c r="N679" i="1"/>
  <c r="F679" i="1"/>
  <c r="P652" i="1"/>
  <c r="P664" i="1"/>
  <c r="P655" i="1"/>
  <c r="P658" i="1"/>
  <c r="P670" i="1"/>
  <c r="E649" i="1"/>
  <c r="E646" i="1" s="1"/>
  <c r="J649" i="1"/>
  <c r="J646" i="1" s="1"/>
  <c r="P661" i="1"/>
  <c r="P673" i="1"/>
  <c r="M646" i="1"/>
  <c r="I646" i="1"/>
  <c r="P667" i="1"/>
  <c r="N646" i="1"/>
  <c r="J637" i="1"/>
  <c r="J634" i="1" s="1"/>
  <c r="P640" i="1"/>
  <c r="P643" i="1"/>
  <c r="O634" i="1"/>
  <c r="G634" i="1"/>
  <c r="M634" i="1"/>
  <c r="I634" i="1"/>
  <c r="J67" i="1"/>
  <c r="P135" i="1"/>
  <c r="P33" i="1"/>
  <c r="P39" i="1"/>
  <c r="P45" i="1"/>
  <c r="P51" i="1"/>
  <c r="P57" i="1"/>
  <c r="P63" i="1"/>
  <c r="P69" i="1"/>
  <c r="P132" i="1"/>
  <c r="P138" i="1"/>
  <c r="P144" i="1"/>
  <c r="F67" i="1"/>
  <c r="P30" i="1"/>
  <c r="P36" i="1"/>
  <c r="P42" i="1"/>
  <c r="P48" i="1"/>
  <c r="P54" i="1"/>
  <c r="P60" i="1"/>
  <c r="P72" i="1"/>
  <c r="P78" i="1"/>
  <c r="P84" i="1"/>
  <c r="P90" i="1"/>
  <c r="P96" i="1"/>
  <c r="P102" i="1"/>
  <c r="P108" i="1"/>
  <c r="P114" i="1"/>
  <c r="P120" i="1"/>
  <c r="P129" i="1"/>
  <c r="P24" i="1"/>
  <c r="E19" i="1"/>
  <c r="P66" i="1"/>
  <c r="P75" i="1"/>
  <c r="P81" i="1"/>
  <c r="P87" i="1"/>
  <c r="P93" i="1"/>
  <c r="P99" i="1"/>
  <c r="P105" i="1"/>
  <c r="P111" i="1"/>
  <c r="P117" i="1"/>
  <c r="P124" i="1"/>
  <c r="P141" i="1"/>
  <c r="N21" i="1"/>
  <c r="N16" i="1" s="1"/>
  <c r="L21" i="1"/>
  <c r="L16" i="1" s="1"/>
  <c r="J19" i="1"/>
  <c r="J15" i="1" s="1"/>
  <c r="L15" i="1"/>
  <c r="N15" i="1"/>
  <c r="K15" i="1"/>
  <c r="F15" i="1"/>
  <c r="O15" i="1"/>
  <c r="I15" i="1"/>
  <c r="M21" i="1"/>
  <c r="M16" i="1" s="1"/>
  <c r="D494" i="1"/>
  <c r="D31" i="3" l="1"/>
  <c r="I31" i="3"/>
  <c r="P153" i="1"/>
  <c r="P147" i="1" s="1"/>
  <c r="P725" i="1"/>
  <c r="I483" i="3"/>
  <c r="I474" i="3" s="1"/>
  <c r="D321" i="3"/>
  <c r="D447" i="3"/>
  <c r="D257" i="3"/>
  <c r="I424" i="3"/>
  <c r="I447" i="3"/>
  <c r="D483" i="3"/>
  <c r="D474" i="3" s="1"/>
  <c r="D424" i="3"/>
  <c r="D364" i="3"/>
  <c r="G522" i="3"/>
  <c r="J522" i="3"/>
  <c r="M522" i="3"/>
  <c r="D148" i="3"/>
  <c r="D505" i="3" s="1"/>
  <c r="I364" i="3"/>
  <c r="I257" i="3"/>
  <c r="I148" i="3"/>
  <c r="O275" i="3"/>
  <c r="O373" i="3"/>
  <c r="O462" i="3"/>
  <c r="O459" i="3" s="1"/>
  <c r="O122" i="3"/>
  <c r="O140" i="3"/>
  <c r="O125" i="3"/>
  <c r="O332" i="3"/>
  <c r="O296" i="3"/>
  <c r="O293" i="3"/>
  <c r="O159" i="3"/>
  <c r="O86" i="3"/>
  <c r="O143" i="3"/>
  <c r="O245" i="3"/>
  <c r="O329" i="3"/>
  <c r="O450" i="3"/>
  <c r="O178" i="3"/>
  <c r="O98" i="3"/>
  <c r="K522" i="3"/>
  <c r="O248" i="3"/>
  <c r="O290" i="3"/>
  <c r="O486" i="3"/>
  <c r="O208" i="3"/>
  <c r="O214" i="3"/>
  <c r="O433" i="3"/>
  <c r="O269" i="3"/>
  <c r="O367" i="3"/>
  <c r="O128" i="3"/>
  <c r="O83" i="3"/>
  <c r="O302" i="3"/>
  <c r="O299" i="3"/>
  <c r="O221" i="3"/>
  <c r="O203" i="3"/>
  <c r="G520" i="3"/>
  <c r="O376" i="3"/>
  <c r="E67" i="1"/>
  <c r="O272" i="3"/>
  <c r="O200" i="3"/>
  <c r="O263" i="3"/>
  <c r="O197" i="3"/>
  <c r="O402" i="3"/>
  <c r="O399" i="3"/>
  <c r="O131" i="3"/>
  <c r="O185" i="3"/>
  <c r="O338" i="3"/>
  <c r="O284" i="3"/>
  <c r="O489" i="3"/>
  <c r="O356" i="3"/>
  <c r="O224" i="3"/>
  <c r="O218" i="3"/>
  <c r="O155" i="3"/>
  <c r="O238" i="3"/>
  <c r="O171" i="3"/>
  <c r="O207" i="3"/>
  <c r="O101" i="3"/>
  <c r="O43" i="3"/>
  <c r="O46" i="3"/>
  <c r="O62" i="3"/>
  <c r="I278" i="3"/>
  <c r="D242" i="3"/>
  <c r="F522" i="3"/>
  <c r="N522" i="3"/>
  <c r="O335" i="3"/>
  <c r="O164" i="3"/>
  <c r="O160" i="3"/>
  <c r="O172" i="3"/>
  <c r="O54" i="3"/>
  <c r="O237" i="3"/>
  <c r="O188" i="3"/>
  <c r="O177" i="3"/>
  <c r="O95" i="3"/>
  <c r="O49" i="3"/>
  <c r="O68" i="3"/>
  <c r="P65" i="1"/>
  <c r="P67" i="1" s="1"/>
  <c r="O408" i="3"/>
  <c r="O370" i="3"/>
  <c r="O260" i="3"/>
  <c r="O379" i="3"/>
  <c r="O194" i="3"/>
  <c r="O495" i="3"/>
  <c r="O191" i="3"/>
  <c r="O318" i="3"/>
  <c r="O315" i="3" s="1"/>
  <c r="O465" i="3"/>
  <c r="O137" i="3"/>
  <c r="O134" i="3"/>
  <c r="O347" i="3"/>
  <c r="O287" i="3"/>
  <c r="O281" i="3"/>
  <c r="O182" i="3"/>
  <c r="O227" i="3"/>
  <c r="O152" i="3"/>
  <c r="O213" i="3"/>
  <c r="O80" i="3"/>
  <c r="D278" i="3"/>
  <c r="D438" i="3"/>
  <c r="I147" i="3"/>
  <c r="D147" i="3"/>
  <c r="O230" i="3"/>
  <c r="O350" i="3"/>
  <c r="O167" i="3"/>
  <c r="O40" i="3"/>
  <c r="O233" i="3"/>
  <c r="D522" i="3"/>
  <c r="I242" i="3"/>
  <c r="O254" i="3"/>
  <c r="O341" i="3"/>
  <c r="O266" i="3"/>
  <c r="P495" i="1"/>
  <c r="P457" i="1" s="1"/>
  <c r="O251" i="3"/>
  <c r="F722" i="1"/>
  <c r="N327" i="3"/>
  <c r="N502" i="3"/>
  <c r="J327" i="3"/>
  <c r="J502" i="3"/>
  <c r="O429" i="3"/>
  <c r="P552" i="1"/>
  <c r="P548" i="1" s="1"/>
  <c r="D389" i="3"/>
  <c r="J454" i="1"/>
  <c r="O353" i="3"/>
  <c r="O392" i="3"/>
  <c r="O396" i="3"/>
  <c r="O385" i="3"/>
  <c r="O382" i="3" s="1"/>
  <c r="O344" i="3"/>
  <c r="I389" i="3"/>
  <c r="O405" i="3"/>
  <c r="O444" i="3"/>
  <c r="L722" i="1"/>
  <c r="O411" i="3"/>
  <c r="O456" i="3"/>
  <c r="O441" i="3"/>
  <c r="I438" i="3"/>
  <c r="P695" i="1"/>
  <c r="O453" i="3"/>
  <c r="O305" i="3"/>
  <c r="O414" i="3"/>
  <c r="O722" i="1"/>
  <c r="I16" i="3"/>
  <c r="I326" i="3"/>
  <c r="I321" i="3" s="1"/>
  <c r="O492" i="3"/>
  <c r="O19" i="3"/>
  <c r="O25" i="3"/>
  <c r="G722" i="1"/>
  <c r="M722" i="1"/>
  <c r="K722" i="1"/>
  <c r="I722" i="1"/>
  <c r="N722" i="1"/>
  <c r="P197" i="1"/>
  <c r="P318" i="1"/>
  <c r="P317" i="1"/>
  <c r="P313" i="1" s="1"/>
  <c r="P404" i="1"/>
  <c r="P332" i="1"/>
  <c r="P452" i="1"/>
  <c r="P427" i="1"/>
  <c r="P424" i="1" s="1"/>
  <c r="P412" i="1"/>
  <c r="P409" i="1" s="1"/>
  <c r="J409" i="1"/>
  <c r="P271" i="1"/>
  <c r="P268" i="1" s="1"/>
  <c r="P625" i="1"/>
  <c r="P622" i="1" s="1"/>
  <c r="P616" i="1"/>
  <c r="P613" i="1" s="1"/>
  <c r="P682" i="1"/>
  <c r="P679" i="1" s="1"/>
  <c r="P649" i="1"/>
  <c r="P646" i="1" s="1"/>
  <c r="P637" i="1"/>
  <c r="P634" i="1" s="1"/>
  <c r="E634" i="1"/>
  <c r="P19" i="1"/>
  <c r="P15" i="1" s="1"/>
  <c r="E15" i="1"/>
  <c r="E357" i="1"/>
  <c r="O31" i="3" l="1"/>
  <c r="I309" i="3"/>
  <c r="I522" i="3"/>
  <c r="I505" i="3"/>
  <c r="O148" i="3"/>
  <c r="O505" i="3"/>
  <c r="I418" i="3"/>
  <c r="O424" i="3"/>
  <c r="D418" i="3"/>
  <c r="O278" i="3"/>
  <c r="O364" i="3"/>
  <c r="K520" i="3"/>
  <c r="H520" i="3"/>
  <c r="O257" i="3"/>
  <c r="L520" i="3"/>
  <c r="E520" i="3"/>
  <c r="E359" i="1"/>
  <c r="M520" i="3"/>
  <c r="F520" i="3"/>
  <c r="O483" i="3"/>
  <c r="O474" i="3" s="1"/>
  <c r="O242" i="3"/>
  <c r="O147" i="3"/>
  <c r="J520" i="3"/>
  <c r="O522" i="3"/>
  <c r="N520" i="3"/>
  <c r="P454" i="1"/>
  <c r="P722" i="1" s="1"/>
  <c r="O326" i="3"/>
  <c r="O321" i="3" s="1"/>
  <c r="D309" i="3"/>
  <c r="J722" i="1"/>
  <c r="O438" i="3"/>
  <c r="O389" i="3"/>
  <c r="O447" i="3"/>
  <c r="O16" i="3"/>
  <c r="E722" i="1"/>
  <c r="F396" i="1"/>
  <c r="R722" i="1" l="1"/>
  <c r="O309" i="3"/>
  <c r="F400" i="1"/>
  <c r="E235" i="3"/>
  <c r="E239" i="3" s="1"/>
  <c r="O418" i="3"/>
  <c r="F208" i="1"/>
  <c r="G208" i="1"/>
  <c r="G232" i="1"/>
  <c r="F232" i="1"/>
  <c r="H169" i="1"/>
  <c r="F169" i="1"/>
  <c r="H166" i="1"/>
  <c r="H149" i="1" s="1"/>
  <c r="F166" i="1"/>
  <c r="I630" i="1"/>
  <c r="F630" i="1"/>
  <c r="O523" i="1"/>
  <c r="O456" i="1" s="1"/>
  <c r="K523" i="1"/>
  <c r="K456" i="1" s="1"/>
  <c r="O119" i="1"/>
  <c r="K119" i="1"/>
  <c r="G234" i="1" l="1"/>
  <c r="K17" i="1"/>
  <c r="G210" i="1"/>
  <c r="F210" i="1"/>
  <c r="E391" i="3"/>
  <c r="E393" i="3" s="1"/>
  <c r="F171" i="1"/>
  <c r="O17" i="1"/>
  <c r="H391" i="3"/>
  <c r="H393" i="3" s="1"/>
  <c r="H171" i="1"/>
  <c r="F168" i="1"/>
  <c r="F234" i="1"/>
  <c r="I632" i="1"/>
  <c r="F632" i="1"/>
  <c r="H168" i="1"/>
  <c r="K171" i="1"/>
  <c r="O171" i="1"/>
  <c r="K525" i="1"/>
  <c r="K459" i="1"/>
  <c r="K455" i="1" s="1"/>
  <c r="O525" i="1"/>
  <c r="O459" i="1"/>
  <c r="O455" i="1" s="1"/>
  <c r="K121" i="1"/>
  <c r="O121" i="1"/>
  <c r="G163" i="1"/>
  <c r="G149" i="1" s="1"/>
  <c r="F163" i="1"/>
  <c r="G23" i="1"/>
  <c r="F23" i="1"/>
  <c r="G17" i="1" l="1"/>
  <c r="F165" i="1"/>
  <c r="G165" i="1"/>
  <c r="K14" i="1"/>
  <c r="K21" i="1"/>
  <c r="K16" i="1" s="1"/>
  <c r="F25" i="1"/>
  <c r="O14" i="1"/>
  <c r="O21" i="1"/>
  <c r="O16" i="1" s="1"/>
  <c r="G25" i="1"/>
  <c r="E704" i="1"/>
  <c r="G14" i="1" l="1"/>
  <c r="G21" i="1"/>
  <c r="G16" i="1" s="1"/>
  <c r="F119" i="1"/>
  <c r="H119" i="1"/>
  <c r="H121" i="1" l="1"/>
  <c r="F121" i="1"/>
  <c r="J432" i="1"/>
  <c r="J434" i="1" l="1"/>
  <c r="J208" i="1"/>
  <c r="J210" i="1" l="1"/>
  <c r="I514" i="1"/>
  <c r="I516" i="1" l="1"/>
  <c r="J714" i="1"/>
  <c r="J716" i="1" s="1"/>
  <c r="F438" i="1" l="1"/>
  <c r="F440" i="1" l="1"/>
  <c r="F300" i="1"/>
  <c r="F278" i="1"/>
  <c r="F302" i="1" l="1"/>
  <c r="E627" i="1"/>
  <c r="E629" i="1" s="1"/>
  <c r="E23" i="1"/>
  <c r="E25" i="1" l="1"/>
  <c r="G714" i="1"/>
  <c r="G716" i="1" s="1"/>
  <c r="F714" i="1"/>
  <c r="F716" i="1" s="1"/>
  <c r="H23" i="1" l="1"/>
  <c r="F273" i="1"/>
  <c r="G18" i="3" l="1"/>
  <c r="G20" i="3" s="1"/>
  <c r="H17" i="1"/>
  <c r="F270" i="1"/>
  <c r="F272" i="1" s="1"/>
  <c r="F269" i="1" s="1"/>
  <c r="F275" i="1"/>
  <c r="H25" i="1"/>
  <c r="J435" i="1"/>
  <c r="J437" i="1" l="1"/>
  <c r="H14" i="1"/>
  <c r="H21" i="1"/>
  <c r="H16" i="1" s="1"/>
  <c r="J38" i="1"/>
  <c r="J40" i="1" l="1"/>
  <c r="F29" i="1"/>
  <c r="E24" i="3" l="1"/>
  <c r="F31" i="1"/>
  <c r="G684" i="1"/>
  <c r="F684" i="1"/>
  <c r="F686" i="1" l="1"/>
  <c r="G686" i="1"/>
  <c r="G681" i="1"/>
  <c r="G683" i="1" s="1"/>
  <c r="G680" i="1" s="1"/>
  <c r="G554" i="1"/>
  <c r="F554" i="1"/>
  <c r="F18" i="3" l="1"/>
  <c r="F20" i="3" s="1"/>
  <c r="E18" i="3"/>
  <c r="E20" i="3" s="1"/>
  <c r="F556" i="1"/>
  <c r="F550" i="1"/>
  <c r="F553" i="1" s="1"/>
  <c r="F549" i="1" s="1"/>
  <c r="G556" i="1"/>
  <c r="G550" i="1"/>
  <c r="G553" i="1" s="1"/>
  <c r="G549" i="1" s="1"/>
  <c r="F80" i="1"/>
  <c r="F82" i="1" l="1"/>
  <c r="E274" i="3"/>
  <c r="E276" i="3" s="1"/>
  <c r="G158" i="1"/>
  <c r="G148" i="1" s="1"/>
  <c r="H158" i="1"/>
  <c r="H148" i="1" s="1"/>
  <c r="I158" i="1"/>
  <c r="I148" i="1" s="1"/>
  <c r="K158" i="1"/>
  <c r="K148" i="1" s="1"/>
  <c r="L158" i="1"/>
  <c r="L148" i="1" s="1"/>
  <c r="M158" i="1"/>
  <c r="M148" i="1" s="1"/>
  <c r="N158" i="1"/>
  <c r="N148" i="1" s="1"/>
  <c r="O158" i="1"/>
  <c r="O148" i="1" s="1"/>
  <c r="F363" i="1" l="1"/>
  <c r="F365" i="1" l="1"/>
  <c r="F238" i="1"/>
  <c r="F240" i="1" s="1"/>
  <c r="F342" i="1" l="1"/>
  <c r="F360" i="1"/>
  <c r="F41" i="1"/>
  <c r="F344" i="1" l="1"/>
  <c r="F362" i="1"/>
  <c r="E199" i="3"/>
  <c r="E201" i="3" s="1"/>
  <c r="F43" i="1"/>
  <c r="F339" i="1"/>
  <c r="F333" i="1"/>
  <c r="F244" i="1"/>
  <c r="F149" i="1" s="1"/>
  <c r="F110" i="1"/>
  <c r="F74" i="1"/>
  <c r="F71" i="1"/>
  <c r="F68" i="1"/>
  <c r="F444" i="1"/>
  <c r="F690" i="1"/>
  <c r="F692" i="1" s="1"/>
  <c r="F116" i="1"/>
  <c r="F95" i="1"/>
  <c r="I89" i="1"/>
  <c r="I83" i="1"/>
  <c r="F97" i="1" l="1"/>
  <c r="F70" i="1"/>
  <c r="F76" i="1"/>
  <c r="F341" i="1"/>
  <c r="F73" i="1"/>
  <c r="F337" i="1"/>
  <c r="I91" i="1"/>
  <c r="F446" i="1"/>
  <c r="F112" i="1"/>
  <c r="F118" i="1"/>
  <c r="E413" i="3"/>
  <c r="E415" i="3" s="1"/>
  <c r="I17" i="1"/>
  <c r="F17" i="1"/>
  <c r="F246" i="1"/>
  <c r="F158" i="1"/>
  <c r="F148" i="1" s="1"/>
  <c r="F315" i="1"/>
  <c r="F319" i="1" s="1"/>
  <c r="F314" i="1" s="1"/>
  <c r="I85" i="1"/>
  <c r="F14" i="1" l="1"/>
  <c r="F21" i="1"/>
  <c r="F16" i="1" s="1"/>
  <c r="I14" i="1"/>
  <c r="I21" i="1"/>
  <c r="I16" i="1" s="1"/>
  <c r="G438" i="1"/>
  <c r="G440" i="1" l="1"/>
  <c r="G426" i="1"/>
  <c r="G428" i="1" s="1"/>
  <c r="G425" i="1" s="1"/>
  <c r="F18" i="1"/>
  <c r="G18" i="1"/>
  <c r="H18" i="1"/>
  <c r="I18" i="1"/>
  <c r="K18" i="1"/>
  <c r="L18" i="1"/>
  <c r="M18" i="1"/>
  <c r="N18" i="1"/>
  <c r="O18" i="1"/>
  <c r="E366" i="3"/>
  <c r="E368" i="3" s="1"/>
  <c r="F366" i="3"/>
  <c r="F368" i="3" s="1"/>
  <c r="G366" i="3"/>
  <c r="G368" i="3" s="1"/>
  <c r="H366" i="3"/>
  <c r="H368" i="3" s="1"/>
  <c r="J366" i="3"/>
  <c r="J368" i="3" s="1"/>
  <c r="K366" i="3"/>
  <c r="K368" i="3" s="1"/>
  <c r="L366" i="3"/>
  <c r="L368" i="3" s="1"/>
  <c r="M366" i="3"/>
  <c r="M368" i="3" s="1"/>
  <c r="N366" i="3"/>
  <c r="N368" i="3" s="1"/>
  <c r="E355" i="3"/>
  <c r="E357" i="3" s="1"/>
  <c r="F355" i="3"/>
  <c r="F357" i="3" s="1"/>
  <c r="G355" i="3"/>
  <c r="G357" i="3" s="1"/>
  <c r="H355" i="3"/>
  <c r="H357" i="3" s="1"/>
  <c r="J355" i="3"/>
  <c r="J357" i="3" s="1"/>
  <c r="K355" i="3"/>
  <c r="K357" i="3" s="1"/>
  <c r="L355" i="3"/>
  <c r="L357" i="3" s="1"/>
  <c r="M355" i="3"/>
  <c r="M357" i="3" s="1"/>
  <c r="N355" i="3"/>
  <c r="N357" i="3" s="1"/>
  <c r="J503" i="1"/>
  <c r="J505" i="1" s="1"/>
  <c r="J506" i="1"/>
  <c r="E503" i="1"/>
  <c r="E505" i="1" s="1"/>
  <c r="E506" i="1"/>
  <c r="E508" i="1" l="1"/>
  <c r="J508" i="1"/>
  <c r="M22" i="1"/>
  <c r="H22" i="1"/>
  <c r="I22" i="1"/>
  <c r="L22" i="1"/>
  <c r="G22" i="1"/>
  <c r="N22" i="1"/>
  <c r="O22" i="1"/>
  <c r="K22" i="1"/>
  <c r="F22" i="1"/>
  <c r="P506" i="1"/>
  <c r="D355" i="3"/>
  <c r="D357" i="3" s="1"/>
  <c r="P503" i="1"/>
  <c r="P505" i="1" s="1"/>
  <c r="I355" i="3"/>
  <c r="I357" i="3" s="1"/>
  <c r="O355" i="3" l="1"/>
  <c r="O357" i="3" s="1"/>
  <c r="P508" i="1"/>
  <c r="F687" i="1"/>
  <c r="F689" i="1" l="1"/>
  <c r="F681" i="1"/>
  <c r="F683" i="1" s="1"/>
  <c r="F680" i="1" s="1"/>
  <c r="I485" i="1"/>
  <c r="I456" i="1" l="1"/>
  <c r="I459" i="1" s="1"/>
  <c r="I455" i="1" s="1"/>
  <c r="I487" i="1"/>
  <c r="F432" i="1"/>
  <c r="F426" i="1" l="1"/>
  <c r="F428" i="1" s="1"/>
  <c r="F425" i="1" s="1"/>
  <c r="F434" i="1"/>
  <c r="J98" i="1"/>
  <c r="J100" i="1" l="1"/>
  <c r="I423" i="1"/>
  <c r="H488" i="1"/>
  <c r="E83" i="1"/>
  <c r="H456" i="1" l="1"/>
  <c r="H459" i="1" s="1"/>
  <c r="H455" i="1" s="1"/>
  <c r="E85" i="1"/>
  <c r="H490" i="1"/>
  <c r="D366" i="3"/>
  <c r="D368" i="3" s="1"/>
  <c r="F420" i="1"/>
  <c r="F411" i="1" l="1"/>
  <c r="F413" i="1" s="1"/>
  <c r="F410" i="1" s="1"/>
  <c r="F422" i="1"/>
  <c r="E295" i="3"/>
  <c r="E297" i="3" s="1"/>
  <c r="F295" i="3"/>
  <c r="F297" i="3" s="1"/>
  <c r="G295" i="3"/>
  <c r="G297" i="3" s="1"/>
  <c r="H295" i="3"/>
  <c r="H297" i="3" s="1"/>
  <c r="J295" i="3"/>
  <c r="J297" i="3" s="1"/>
  <c r="K295" i="3"/>
  <c r="K297" i="3" s="1"/>
  <c r="L295" i="3"/>
  <c r="L297" i="3" s="1"/>
  <c r="M295" i="3"/>
  <c r="M297" i="3" s="1"/>
  <c r="N295" i="3"/>
  <c r="N297" i="3" s="1"/>
  <c r="I453" i="1"/>
  <c r="G453" i="1"/>
  <c r="H453" i="1"/>
  <c r="F453" i="1" l="1"/>
  <c r="E485" i="1" l="1"/>
  <c r="E487" i="1" l="1"/>
  <c r="J238" i="1"/>
  <c r="J240" i="1" s="1"/>
  <c r="E238" i="1"/>
  <c r="E240" i="1" s="1"/>
  <c r="P238" i="1" l="1"/>
  <c r="P240" i="1" s="1"/>
  <c r="E690" i="1"/>
  <c r="E692" i="1" s="1"/>
  <c r="E714" i="1"/>
  <c r="E716" i="1" s="1"/>
  <c r="P714" i="1" l="1"/>
  <c r="P716" i="1" s="1"/>
  <c r="E711" i="1"/>
  <c r="E713" i="1" s="1"/>
  <c r="E710" i="1" s="1"/>
  <c r="F711" i="1"/>
  <c r="G711" i="1"/>
  <c r="H711" i="1"/>
  <c r="I711" i="1"/>
  <c r="J711" i="1"/>
  <c r="K711" i="1"/>
  <c r="L711" i="1"/>
  <c r="M711" i="1"/>
  <c r="N711" i="1"/>
  <c r="O711" i="1"/>
  <c r="M708" i="1" l="1"/>
  <c r="M713" i="1"/>
  <c r="M710" i="1" s="1"/>
  <c r="I708" i="1"/>
  <c r="I713" i="1"/>
  <c r="I710" i="1" s="1"/>
  <c r="O708" i="1"/>
  <c r="O713" i="1"/>
  <c r="O710" i="1" s="1"/>
  <c r="K708" i="1"/>
  <c r="K713" i="1"/>
  <c r="K710" i="1" s="1"/>
  <c r="G708" i="1"/>
  <c r="G713" i="1"/>
  <c r="G710" i="1" s="1"/>
  <c r="L708" i="1"/>
  <c r="L713" i="1"/>
  <c r="L710" i="1" s="1"/>
  <c r="H708" i="1"/>
  <c r="H713" i="1"/>
  <c r="H710" i="1" s="1"/>
  <c r="N708" i="1"/>
  <c r="N713" i="1"/>
  <c r="N710" i="1" s="1"/>
  <c r="J708" i="1"/>
  <c r="J713" i="1"/>
  <c r="J710" i="1" s="1"/>
  <c r="F708" i="1"/>
  <c r="F713" i="1"/>
  <c r="F710" i="1" s="1"/>
  <c r="E708" i="1"/>
  <c r="P708" i="1" s="1"/>
  <c r="P711" i="1"/>
  <c r="P713" i="1" s="1"/>
  <c r="P710" i="1" s="1"/>
  <c r="E166" i="1" l="1"/>
  <c r="E169" i="1"/>
  <c r="E172" i="1"/>
  <c r="E175" i="1"/>
  <c r="E178" i="1"/>
  <c r="E179" i="1"/>
  <c r="E180" i="1"/>
  <c r="E187" i="1"/>
  <c r="E188" i="1"/>
  <c r="E194" i="1"/>
  <c r="E205" i="1"/>
  <c r="E208" i="1"/>
  <c r="E211" i="1"/>
  <c r="E212" i="1"/>
  <c r="E217" i="1"/>
  <c r="E220" i="1"/>
  <c r="E223" i="1"/>
  <c r="E226" i="1"/>
  <c r="E227" i="1"/>
  <c r="E232" i="1"/>
  <c r="E241" i="1"/>
  <c r="E243" i="1" s="1"/>
  <c r="E244" i="1"/>
  <c r="E246" i="1" s="1"/>
  <c r="E247" i="1"/>
  <c r="E255" i="1"/>
  <c r="E257" i="1" s="1"/>
  <c r="E258" i="1"/>
  <c r="E261" i="1"/>
  <c r="E263" i="1" s="1"/>
  <c r="E264" i="1"/>
  <c r="E266" i="1" s="1"/>
  <c r="E163" i="1"/>
  <c r="E149" i="1" l="1"/>
  <c r="E158" i="1" s="1"/>
  <c r="E234" i="1"/>
  <c r="E210" i="1"/>
  <c r="E219" i="1"/>
  <c r="E207" i="1"/>
  <c r="E186" i="1"/>
  <c r="E174" i="1"/>
  <c r="E222" i="1"/>
  <c r="E191" i="1"/>
  <c r="E177" i="1"/>
  <c r="E231" i="1"/>
  <c r="E230" i="1"/>
  <c r="E216" i="1"/>
  <c r="E198" i="1"/>
  <c r="E185" i="1"/>
  <c r="E171" i="1"/>
  <c r="E260" i="1"/>
  <c r="E225" i="1"/>
  <c r="E215" i="1"/>
  <c r="E192" i="1"/>
  <c r="E184" i="1"/>
  <c r="E168" i="1"/>
  <c r="E249" i="1"/>
  <c r="E165" i="1"/>
  <c r="E404" i="3"/>
  <c r="E406" i="3" s="1"/>
  <c r="F404" i="3"/>
  <c r="F406" i="3" s="1"/>
  <c r="G404" i="3"/>
  <c r="G406" i="3" s="1"/>
  <c r="H404" i="3"/>
  <c r="H406" i="3" s="1"/>
  <c r="J404" i="3"/>
  <c r="J406" i="3" s="1"/>
  <c r="K404" i="3"/>
  <c r="K406" i="3" s="1"/>
  <c r="L404" i="3"/>
  <c r="L406" i="3" s="1"/>
  <c r="M404" i="3"/>
  <c r="M406" i="3" s="1"/>
  <c r="N404" i="3"/>
  <c r="N406" i="3" s="1"/>
  <c r="E429" i="1" l="1"/>
  <c r="E431" i="1" s="1"/>
  <c r="E432" i="1"/>
  <c r="E435" i="1"/>
  <c r="E438" i="1"/>
  <c r="E440" i="1" s="1"/>
  <c r="E441" i="1"/>
  <c r="E443" i="1" s="1"/>
  <c r="E444" i="1"/>
  <c r="E446" i="1" s="1"/>
  <c r="E437" i="1" l="1"/>
  <c r="E434" i="1"/>
  <c r="J258" i="1"/>
  <c r="J260" i="1" l="1"/>
  <c r="J560" i="1"/>
  <c r="J562" i="1" s="1"/>
  <c r="J563" i="1"/>
  <c r="J565" i="1" s="1"/>
  <c r="J566" i="1"/>
  <c r="J568" i="1" s="1"/>
  <c r="J569" i="1"/>
  <c r="J572" i="1"/>
  <c r="I112" i="3" s="1"/>
  <c r="I114" i="3" s="1"/>
  <c r="E560" i="1"/>
  <c r="E563" i="1"/>
  <c r="E566" i="1"/>
  <c r="E568" i="1" s="1"/>
  <c r="E569" i="1"/>
  <c r="E575" i="1"/>
  <c r="E565" i="1" l="1"/>
  <c r="E577" i="1"/>
  <c r="E562" i="1"/>
  <c r="D119" i="3"/>
  <c r="D116" i="3" s="1"/>
  <c r="E571" i="1"/>
  <c r="I119" i="3"/>
  <c r="I116" i="3" s="1"/>
  <c r="I502" i="3" s="1"/>
  <c r="I520" i="3" s="1"/>
  <c r="J571" i="1"/>
  <c r="J574" i="1"/>
  <c r="P560" i="1"/>
  <c r="P562" i="1" s="1"/>
  <c r="P569" i="1"/>
  <c r="P566" i="1"/>
  <c r="P568" i="1" s="1"/>
  <c r="P563" i="1"/>
  <c r="P565" i="1" s="1"/>
  <c r="P572" i="1"/>
  <c r="O112" i="3" s="1"/>
  <c r="O114" i="3" s="1"/>
  <c r="O119" i="3" l="1"/>
  <c r="O116" i="3" s="1"/>
  <c r="O502" i="3" s="1"/>
  <c r="O520" i="3" s="1"/>
  <c r="P571" i="1"/>
  <c r="P574" i="1"/>
  <c r="J241" i="1"/>
  <c r="J243" i="1" s="1"/>
  <c r="E494" i="1" l="1"/>
  <c r="E496" i="1" s="1"/>
  <c r="J500" i="1" l="1"/>
  <c r="J502" i="1" l="1"/>
  <c r="E443" i="3"/>
  <c r="E445" i="3" s="1"/>
  <c r="F443" i="3"/>
  <c r="F445" i="3" s="1"/>
  <c r="H443" i="3"/>
  <c r="H445" i="3" s="1"/>
  <c r="J443" i="3"/>
  <c r="J445" i="3" s="1"/>
  <c r="K443" i="3"/>
  <c r="K445" i="3" s="1"/>
  <c r="L443" i="3"/>
  <c r="L445" i="3" s="1"/>
  <c r="M443" i="3"/>
  <c r="M445" i="3" s="1"/>
  <c r="N443" i="3"/>
  <c r="N445" i="3" s="1"/>
  <c r="J261" i="1"/>
  <c r="J263" i="1" s="1"/>
  <c r="D261" i="1"/>
  <c r="C261" i="1"/>
  <c r="P261" i="1" l="1"/>
  <c r="P263" i="1" s="1"/>
  <c r="J517" i="1"/>
  <c r="J519" i="1" s="1"/>
  <c r="J497" i="1"/>
  <c r="J499" i="1" s="1"/>
  <c r="J384" i="3"/>
  <c r="J386" i="3" s="1"/>
  <c r="K384" i="3"/>
  <c r="K386" i="3" s="1"/>
  <c r="L384" i="3"/>
  <c r="L386" i="3" s="1"/>
  <c r="M384" i="3"/>
  <c r="M386" i="3" s="1"/>
  <c r="N384" i="3"/>
  <c r="N386" i="3" s="1"/>
  <c r="E449" i="3" l="1"/>
  <c r="E451" i="3" s="1"/>
  <c r="F449" i="3"/>
  <c r="F451" i="3" s="1"/>
  <c r="G449" i="3"/>
  <c r="G451" i="3" s="1"/>
  <c r="H449" i="3"/>
  <c r="H451" i="3" s="1"/>
  <c r="J449" i="3"/>
  <c r="J451" i="3" s="1"/>
  <c r="K449" i="3"/>
  <c r="K451" i="3" s="1"/>
  <c r="L449" i="3"/>
  <c r="L451" i="3" s="1"/>
  <c r="M449" i="3"/>
  <c r="M451" i="3" s="1"/>
  <c r="N449" i="3"/>
  <c r="N451" i="3" s="1"/>
  <c r="J532" i="1"/>
  <c r="E532" i="1"/>
  <c r="F452" i="3"/>
  <c r="F454" i="3" s="1"/>
  <c r="G452" i="3"/>
  <c r="G454" i="3" s="1"/>
  <c r="H452" i="3"/>
  <c r="H454" i="3" s="1"/>
  <c r="J452" i="3"/>
  <c r="J454" i="3" s="1"/>
  <c r="K452" i="3"/>
  <c r="K454" i="3" s="1"/>
  <c r="L452" i="3"/>
  <c r="L454" i="3" s="1"/>
  <c r="M452" i="3"/>
  <c r="M454" i="3" s="1"/>
  <c r="N452" i="3"/>
  <c r="N454" i="3" s="1"/>
  <c r="E517" i="1"/>
  <c r="E519" i="1" s="1"/>
  <c r="E534" i="1" l="1"/>
  <c r="J534" i="1"/>
  <c r="D449" i="3"/>
  <c r="D451" i="3" s="1"/>
  <c r="I449" i="3"/>
  <c r="I451" i="3" s="1"/>
  <c r="P517" i="1"/>
  <c r="P519" i="1" s="1"/>
  <c r="P532" i="1"/>
  <c r="E143" i="1"/>
  <c r="E529" i="1"/>
  <c r="E531" i="1" s="1"/>
  <c r="P534" i="1" l="1"/>
  <c r="E145" i="1"/>
  <c r="D494" i="3"/>
  <c r="D496" i="3" s="1"/>
  <c r="O449" i="3"/>
  <c r="O451" i="3" s="1"/>
  <c r="J523" i="1"/>
  <c r="J525" i="1" s="1"/>
  <c r="J529" i="1"/>
  <c r="J531" i="1" s="1"/>
  <c r="J526" i="1"/>
  <c r="J528" i="1" s="1"/>
  <c r="E535" i="1"/>
  <c r="E537" i="1" s="1"/>
  <c r="E538" i="1"/>
  <c r="E541" i="1"/>
  <c r="E526" i="1"/>
  <c r="E528" i="1" s="1"/>
  <c r="D529" i="1"/>
  <c r="C529" i="1"/>
  <c r="G443" i="3"/>
  <c r="G445" i="3" s="1"/>
  <c r="E543" i="1" l="1"/>
  <c r="E540" i="1"/>
  <c r="P529" i="1"/>
  <c r="P531" i="1" s="1"/>
  <c r="P526" i="1"/>
  <c r="P528" i="1" s="1"/>
  <c r="C630" i="1"/>
  <c r="D630" i="1"/>
  <c r="B630" i="1"/>
  <c r="C627" i="1"/>
  <c r="D627" i="1"/>
  <c r="B627" i="1"/>
  <c r="O630" i="1"/>
  <c r="K630" i="1"/>
  <c r="E630" i="1"/>
  <c r="E632" i="1" s="1"/>
  <c r="O627" i="1"/>
  <c r="O629" i="1" s="1"/>
  <c r="K627" i="1"/>
  <c r="K629" i="1" s="1"/>
  <c r="N624" i="1"/>
  <c r="M624" i="1"/>
  <c r="L624" i="1"/>
  <c r="I624" i="1"/>
  <c r="H624" i="1"/>
  <c r="G624" i="1"/>
  <c r="F624" i="1"/>
  <c r="J391" i="3" l="1"/>
  <c r="J393" i="3" s="1"/>
  <c r="N391" i="3"/>
  <c r="N393" i="3" s="1"/>
  <c r="K632" i="1"/>
  <c r="O632" i="1"/>
  <c r="H621" i="1"/>
  <c r="H626" i="1"/>
  <c r="H623" i="1" s="1"/>
  <c r="N621" i="1"/>
  <c r="N626" i="1"/>
  <c r="N623" i="1" s="1"/>
  <c r="I621" i="1"/>
  <c r="I626" i="1"/>
  <c r="I623" i="1" s="1"/>
  <c r="F621" i="1"/>
  <c r="F626" i="1"/>
  <c r="F623" i="1" s="1"/>
  <c r="L621" i="1"/>
  <c r="L626" i="1"/>
  <c r="L623" i="1" s="1"/>
  <c r="G621" i="1"/>
  <c r="G626" i="1"/>
  <c r="G623" i="1" s="1"/>
  <c r="M621" i="1"/>
  <c r="M626" i="1"/>
  <c r="M623" i="1" s="1"/>
  <c r="J627" i="1"/>
  <c r="J629" i="1" s="1"/>
  <c r="J630" i="1"/>
  <c r="J632" i="1" s="1"/>
  <c r="K624" i="1"/>
  <c r="E624" i="1"/>
  <c r="O624" i="1"/>
  <c r="O621" i="1" l="1"/>
  <c r="O626" i="1"/>
  <c r="O623" i="1" s="1"/>
  <c r="E621" i="1"/>
  <c r="E626" i="1"/>
  <c r="E623" i="1" s="1"/>
  <c r="K621" i="1"/>
  <c r="K626" i="1"/>
  <c r="K623" i="1" s="1"/>
  <c r="P627" i="1"/>
  <c r="P629" i="1" s="1"/>
  <c r="P630" i="1"/>
  <c r="P632" i="1" s="1"/>
  <c r="J624" i="1"/>
  <c r="E276" i="1"/>
  <c r="E278" i="1" l="1"/>
  <c r="J621" i="1"/>
  <c r="J626" i="1"/>
  <c r="J623" i="1" s="1"/>
  <c r="P624" i="1"/>
  <c r="E705" i="1"/>
  <c r="E707" i="1" l="1"/>
  <c r="P621" i="1"/>
  <c r="P626" i="1"/>
  <c r="P623" i="1" s="1"/>
  <c r="E452" i="3"/>
  <c r="E454" i="3" s="1"/>
  <c r="D122" i="1"/>
  <c r="D178" i="1" l="1"/>
  <c r="D276" i="1" l="1"/>
  <c r="D169" i="1"/>
  <c r="D107" i="1"/>
  <c r="J535" i="1" l="1"/>
  <c r="J537" i="1" s="1"/>
  <c r="C104" i="1" l="1"/>
  <c r="B104" i="1"/>
  <c r="F394" i="3"/>
  <c r="F397" i="3" s="1"/>
  <c r="G394" i="3"/>
  <c r="G397" i="3" s="1"/>
  <c r="H394" i="3"/>
  <c r="H397" i="3" s="1"/>
  <c r="J394" i="3"/>
  <c r="J397" i="3" s="1"/>
  <c r="K394" i="3"/>
  <c r="K397" i="3" s="1"/>
  <c r="L394" i="3"/>
  <c r="L397" i="3" s="1"/>
  <c r="M394" i="3"/>
  <c r="M397" i="3" s="1"/>
  <c r="N394" i="3"/>
  <c r="N397" i="3" s="1"/>
  <c r="J104" i="1" l="1"/>
  <c r="J106" i="1" s="1"/>
  <c r="E104" i="1"/>
  <c r="E106" i="1" s="1"/>
  <c r="E684" i="1"/>
  <c r="E686" i="1" l="1"/>
  <c r="P104" i="1"/>
  <c r="P106" i="1" s="1"/>
  <c r="C666" i="1" l="1"/>
  <c r="D666" i="1"/>
  <c r="C669" i="1"/>
  <c r="D669" i="1"/>
  <c r="C672" i="1"/>
  <c r="D672" i="1"/>
  <c r="C675" i="1"/>
  <c r="D675" i="1"/>
  <c r="B675" i="1"/>
  <c r="B672" i="1"/>
  <c r="B669" i="1"/>
  <c r="B666" i="1"/>
  <c r="C663" i="1"/>
  <c r="D663" i="1"/>
  <c r="B663" i="1"/>
  <c r="C660" i="1"/>
  <c r="D660" i="1"/>
  <c r="B660" i="1"/>
  <c r="C657" i="1"/>
  <c r="D657" i="1"/>
  <c r="B657" i="1"/>
  <c r="C654" i="1"/>
  <c r="D654" i="1"/>
  <c r="B654" i="1"/>
  <c r="F648" i="1"/>
  <c r="G648" i="1"/>
  <c r="H648" i="1"/>
  <c r="I648" i="1"/>
  <c r="L648" i="1"/>
  <c r="M648" i="1"/>
  <c r="N648" i="1"/>
  <c r="E675" i="1"/>
  <c r="E677" i="1" s="1"/>
  <c r="J672" i="1"/>
  <c r="E672" i="1"/>
  <c r="J669" i="1"/>
  <c r="E669" i="1"/>
  <c r="E666" i="1"/>
  <c r="E668" i="1" s="1"/>
  <c r="E663" i="1"/>
  <c r="E665" i="1" s="1"/>
  <c r="J660" i="1"/>
  <c r="J662" i="1" s="1"/>
  <c r="E660" i="1"/>
  <c r="E662" i="1" s="1"/>
  <c r="J657" i="1"/>
  <c r="E657" i="1"/>
  <c r="J654" i="1"/>
  <c r="J656" i="1" s="1"/>
  <c r="E654" i="1"/>
  <c r="E656" i="1" s="1"/>
  <c r="C642" i="1"/>
  <c r="B642" i="1"/>
  <c r="C651" i="1"/>
  <c r="B651" i="1"/>
  <c r="C639" i="1"/>
  <c r="B639" i="1"/>
  <c r="D642" i="1"/>
  <c r="D639" i="1"/>
  <c r="D651" i="1"/>
  <c r="E651" i="1"/>
  <c r="E653" i="1" s="1"/>
  <c r="J642" i="1"/>
  <c r="J644" i="1" s="1"/>
  <c r="E642" i="1"/>
  <c r="E644" i="1" s="1"/>
  <c r="J639" i="1"/>
  <c r="E639" i="1"/>
  <c r="E659" i="1" l="1"/>
  <c r="D317" i="3"/>
  <c r="D319" i="3" s="1"/>
  <c r="J659" i="1"/>
  <c r="I317" i="3"/>
  <c r="I319" i="3" s="1"/>
  <c r="E671" i="1"/>
  <c r="D398" i="3"/>
  <c r="D400" i="3" s="1"/>
  <c r="E641" i="1"/>
  <c r="E636" i="1"/>
  <c r="J671" i="1"/>
  <c r="I398" i="3"/>
  <c r="I400" i="3" s="1"/>
  <c r="J641" i="1"/>
  <c r="J636" i="1"/>
  <c r="J638" i="1" s="1"/>
  <c r="E674" i="1"/>
  <c r="D401" i="3"/>
  <c r="D403" i="3" s="1"/>
  <c r="J674" i="1"/>
  <c r="I401" i="3"/>
  <c r="I403" i="3" s="1"/>
  <c r="M645" i="1"/>
  <c r="M650" i="1"/>
  <c r="M647" i="1" s="1"/>
  <c r="G645" i="1"/>
  <c r="G650" i="1"/>
  <c r="G647" i="1" s="1"/>
  <c r="I645" i="1"/>
  <c r="I650" i="1"/>
  <c r="I647" i="1" s="1"/>
  <c r="L645" i="1"/>
  <c r="L650" i="1"/>
  <c r="L647" i="1" s="1"/>
  <c r="F645" i="1"/>
  <c r="F650" i="1"/>
  <c r="F647" i="1" s="1"/>
  <c r="N645" i="1"/>
  <c r="N650" i="1"/>
  <c r="N647" i="1" s="1"/>
  <c r="H645" i="1"/>
  <c r="H650" i="1"/>
  <c r="H647" i="1" s="1"/>
  <c r="H633" i="1"/>
  <c r="H635" i="1"/>
  <c r="N633" i="1"/>
  <c r="N635" i="1"/>
  <c r="M633" i="1"/>
  <c r="M635" i="1"/>
  <c r="K633" i="1"/>
  <c r="K635" i="1"/>
  <c r="I633" i="1"/>
  <c r="I635" i="1"/>
  <c r="F633" i="1"/>
  <c r="F635" i="1"/>
  <c r="O633" i="1"/>
  <c r="O635" i="1"/>
  <c r="G633" i="1"/>
  <c r="G635" i="1"/>
  <c r="L633" i="1"/>
  <c r="L635" i="1"/>
  <c r="O648" i="1"/>
  <c r="J666" i="1"/>
  <c r="J668" i="1" s="1"/>
  <c r="K648" i="1"/>
  <c r="J651" i="1"/>
  <c r="J653" i="1" s="1"/>
  <c r="J663" i="1"/>
  <c r="J665" i="1" s="1"/>
  <c r="J675" i="1"/>
  <c r="J677" i="1" s="1"/>
  <c r="P654" i="1"/>
  <c r="P656" i="1" s="1"/>
  <c r="P657" i="1"/>
  <c r="P660" i="1"/>
  <c r="P662" i="1" s="1"/>
  <c r="P669" i="1"/>
  <c r="P672" i="1"/>
  <c r="E648" i="1"/>
  <c r="P642" i="1"/>
  <c r="P644" i="1" s="1"/>
  <c r="P639" i="1"/>
  <c r="P659" i="1" l="1"/>
  <c r="O317" i="3"/>
  <c r="I314" i="3"/>
  <c r="P641" i="1"/>
  <c r="P636" i="1"/>
  <c r="P638" i="1" s="1"/>
  <c r="P674" i="1"/>
  <c r="O401" i="3"/>
  <c r="O403" i="3" s="1"/>
  <c r="P671" i="1"/>
  <c r="O398" i="3"/>
  <c r="O400" i="3" s="1"/>
  <c r="K645" i="1"/>
  <c r="K650" i="1"/>
  <c r="K647" i="1" s="1"/>
  <c r="E645" i="1"/>
  <c r="E650" i="1"/>
  <c r="E647" i="1" s="1"/>
  <c r="O645" i="1"/>
  <c r="O650" i="1"/>
  <c r="O647" i="1" s="1"/>
  <c r="J633" i="1"/>
  <c r="J635" i="1"/>
  <c r="E633" i="1"/>
  <c r="E638" i="1"/>
  <c r="E635" i="1" s="1"/>
  <c r="P675" i="1"/>
  <c r="P677" i="1" s="1"/>
  <c r="P651" i="1"/>
  <c r="P653" i="1" s="1"/>
  <c r="P666" i="1"/>
  <c r="P668" i="1" s="1"/>
  <c r="P663" i="1"/>
  <c r="P665" i="1" s="1"/>
  <c r="J648" i="1"/>
  <c r="I316" i="3" l="1"/>
  <c r="O319" i="3"/>
  <c r="O314" i="3"/>
  <c r="J645" i="1"/>
  <c r="J650" i="1"/>
  <c r="J647" i="1" s="1"/>
  <c r="P633" i="1"/>
  <c r="P635" i="1"/>
  <c r="P648" i="1"/>
  <c r="E394" i="3"/>
  <c r="E397" i="3" s="1"/>
  <c r="O316" i="3" l="1"/>
  <c r="P645" i="1"/>
  <c r="P650" i="1"/>
  <c r="P647" i="1" s="1"/>
  <c r="G289" i="3" l="1"/>
  <c r="G291" i="3" s="1"/>
  <c r="H289" i="3"/>
  <c r="H291" i="3" s="1"/>
  <c r="J289" i="3"/>
  <c r="J291" i="3" s="1"/>
  <c r="K289" i="3"/>
  <c r="K291" i="3" s="1"/>
  <c r="L289" i="3"/>
  <c r="L291" i="3" s="1"/>
  <c r="M289" i="3"/>
  <c r="M291" i="3" s="1"/>
  <c r="N289" i="3"/>
  <c r="N291" i="3" s="1"/>
  <c r="J476" i="1"/>
  <c r="J479" i="1"/>
  <c r="J482" i="1"/>
  <c r="J478" i="1" l="1"/>
  <c r="J484" i="1"/>
  <c r="J481" i="1"/>
  <c r="I289" i="3"/>
  <c r="I291" i="3" s="1"/>
  <c r="K453" i="1"/>
  <c r="L453" i="1"/>
  <c r="M453" i="1"/>
  <c r="N453" i="1"/>
  <c r="O453" i="1"/>
  <c r="J491" i="1"/>
  <c r="J493" i="1" l="1"/>
  <c r="I304" i="3"/>
  <c r="I306" i="3" s="1"/>
  <c r="D476" i="1"/>
  <c r="E127" i="3" l="1"/>
  <c r="E129" i="3" s="1"/>
  <c r="F127" i="3"/>
  <c r="F129" i="3" s="1"/>
  <c r="G127" i="3"/>
  <c r="G129" i="3" s="1"/>
  <c r="H127" i="3"/>
  <c r="H129" i="3" s="1"/>
  <c r="J127" i="3"/>
  <c r="J129" i="3" s="1"/>
  <c r="K127" i="3"/>
  <c r="K129" i="3" s="1"/>
  <c r="L127" i="3"/>
  <c r="L129" i="3" s="1"/>
  <c r="M127" i="3"/>
  <c r="M129" i="3" s="1"/>
  <c r="N127" i="3"/>
  <c r="N129" i="3" s="1"/>
  <c r="J140" i="1" l="1"/>
  <c r="J142" i="1" s="1"/>
  <c r="E140" i="1"/>
  <c r="E142" i="1" s="1"/>
  <c r="P140" i="1" l="1"/>
  <c r="P142" i="1" s="1"/>
  <c r="E285" i="1" l="1"/>
  <c r="J285" i="1"/>
  <c r="E287" i="1" l="1"/>
  <c r="J287" i="1"/>
  <c r="I127" i="3"/>
  <c r="I129" i="3" s="1"/>
  <c r="D127" i="3"/>
  <c r="D129" i="3" s="1"/>
  <c r="J255" i="1"/>
  <c r="J257" i="1" s="1"/>
  <c r="P255" i="1" l="1"/>
  <c r="P257" i="1" s="1"/>
  <c r="H312" i="1" l="1"/>
  <c r="I312" i="1"/>
  <c r="L312" i="1"/>
  <c r="M312" i="1"/>
  <c r="N312" i="1"/>
  <c r="F316" i="1"/>
  <c r="G316" i="1"/>
  <c r="H316" i="1"/>
  <c r="I316" i="1"/>
  <c r="K316" i="1"/>
  <c r="L316" i="1"/>
  <c r="M316" i="1"/>
  <c r="N316" i="1"/>
  <c r="O316" i="1"/>
  <c r="N320" i="1" l="1"/>
  <c r="N720" i="1"/>
  <c r="N730" i="1" s="1"/>
  <c r="M320" i="1"/>
  <c r="M720" i="1"/>
  <c r="M730" i="1" s="1"/>
  <c r="K320" i="1"/>
  <c r="K720" i="1"/>
  <c r="K730" i="1" s="1"/>
  <c r="I320" i="1"/>
  <c r="I720" i="1"/>
  <c r="I730" i="1" s="1"/>
  <c r="G320" i="1"/>
  <c r="G720" i="1"/>
  <c r="G730" i="1" s="1"/>
  <c r="O320" i="1"/>
  <c r="O720" i="1"/>
  <c r="O730" i="1" s="1"/>
  <c r="L320" i="1"/>
  <c r="L720" i="1"/>
  <c r="L730" i="1" s="1"/>
  <c r="H320" i="1"/>
  <c r="H720" i="1"/>
  <c r="H730" i="1" s="1"/>
  <c r="F320" i="1"/>
  <c r="F720" i="1"/>
  <c r="F730" i="1" s="1"/>
  <c r="C476" i="1"/>
  <c r="B476" i="1"/>
  <c r="E286" i="3"/>
  <c r="E288" i="3" s="1"/>
  <c r="F286" i="3"/>
  <c r="F288" i="3" s="1"/>
  <c r="G286" i="3"/>
  <c r="G288" i="3" s="1"/>
  <c r="H286" i="3"/>
  <c r="H288" i="3" s="1"/>
  <c r="J286" i="3"/>
  <c r="J288" i="3" s="1"/>
  <c r="K286" i="3"/>
  <c r="K288" i="3" s="1"/>
  <c r="L286" i="3"/>
  <c r="L288" i="3" s="1"/>
  <c r="M286" i="3"/>
  <c r="M288" i="3" s="1"/>
  <c r="N286" i="3"/>
  <c r="N288" i="3" s="1"/>
  <c r="I286" i="3"/>
  <c r="I288" i="3" s="1"/>
  <c r="E476" i="1"/>
  <c r="E478" i="1" l="1"/>
  <c r="P476" i="1"/>
  <c r="D286" i="3"/>
  <c r="D288" i="3" s="1"/>
  <c r="O286" i="3" l="1"/>
  <c r="O288" i="3" s="1"/>
  <c r="P478" i="1"/>
  <c r="C131" i="1"/>
  <c r="D131" i="1"/>
  <c r="B131" i="1"/>
  <c r="J131" i="1"/>
  <c r="E131" i="1"/>
  <c r="E133" i="1" l="1"/>
  <c r="J133" i="1"/>
  <c r="I443" i="3"/>
  <c r="I445" i="3" s="1"/>
  <c r="D443" i="3"/>
  <c r="D445" i="3" s="1"/>
  <c r="P131" i="1"/>
  <c r="O443" i="3" l="1"/>
  <c r="O445" i="3" s="1"/>
  <c r="P133" i="1"/>
  <c r="P285" i="1" l="1"/>
  <c r="P287" i="1" l="1"/>
  <c r="O127" i="3"/>
  <c r="O129" i="3" s="1"/>
  <c r="N118" i="3" l="1"/>
  <c r="N120" i="3" s="1"/>
  <c r="M118" i="3"/>
  <c r="M120" i="3" s="1"/>
  <c r="L118" i="3"/>
  <c r="L120" i="3" s="1"/>
  <c r="K118" i="3"/>
  <c r="K120" i="3" s="1"/>
  <c r="J118" i="3"/>
  <c r="J120" i="3" s="1"/>
  <c r="H118" i="3"/>
  <c r="H120" i="3" s="1"/>
  <c r="G118" i="3"/>
  <c r="G120" i="3" s="1"/>
  <c r="F118" i="3"/>
  <c r="F120" i="3" s="1"/>
  <c r="I547" i="1"/>
  <c r="J298" i="3" l="1"/>
  <c r="J300" i="3" s="1"/>
  <c r="N45" i="3"/>
  <c r="N47" i="3" s="1"/>
  <c r="M45" i="3"/>
  <c r="M47" i="3" s="1"/>
  <c r="L45" i="3"/>
  <c r="L47" i="3" s="1"/>
  <c r="K45" i="3"/>
  <c r="K47" i="3" s="1"/>
  <c r="J45" i="3"/>
  <c r="J47" i="3" s="1"/>
  <c r="H45" i="3"/>
  <c r="H47" i="3" s="1"/>
  <c r="G45" i="3"/>
  <c r="G47" i="3" s="1"/>
  <c r="N42" i="3"/>
  <c r="M42" i="3"/>
  <c r="M44" i="3" s="1"/>
  <c r="L42" i="3"/>
  <c r="L44" i="3" s="1"/>
  <c r="K42" i="3"/>
  <c r="K44" i="3" s="1"/>
  <c r="J42" i="3"/>
  <c r="H42" i="3"/>
  <c r="H44" i="3" s="1"/>
  <c r="N44" i="3" l="1"/>
  <c r="J44" i="3"/>
  <c r="G312" i="1"/>
  <c r="J541" i="1" l="1"/>
  <c r="D488" i="3"/>
  <c r="D490" i="3" s="1"/>
  <c r="J543" i="1" l="1"/>
  <c r="I488" i="3"/>
  <c r="I490" i="3" s="1"/>
  <c r="P541" i="1"/>
  <c r="P543" i="1" l="1"/>
  <c r="O488" i="3"/>
  <c r="O490" i="3" s="1"/>
  <c r="M39" i="3"/>
  <c r="L39" i="3"/>
  <c r="K39" i="3"/>
  <c r="H39" i="3"/>
  <c r="E39" i="3"/>
  <c r="E41" i="3" l="1"/>
  <c r="H41" i="3"/>
  <c r="L41" i="3"/>
  <c r="K41" i="3"/>
  <c r="M41" i="3"/>
  <c r="E42" i="3"/>
  <c r="E44" i="3" s="1"/>
  <c r="N39" i="3"/>
  <c r="J39" i="3"/>
  <c r="J557" i="1"/>
  <c r="J559" i="1" s="1"/>
  <c r="E557" i="1"/>
  <c r="N41" i="3" l="1"/>
  <c r="J41" i="3"/>
  <c r="E559" i="1"/>
  <c r="E118" i="3"/>
  <c r="E120" i="3" s="1"/>
  <c r="P557" i="1"/>
  <c r="P559" i="1" s="1"/>
  <c r="F42" i="3" l="1"/>
  <c r="F44" i="3" s="1"/>
  <c r="F39" i="3" l="1"/>
  <c r="F41" i="3" l="1"/>
  <c r="G42" i="3"/>
  <c r="G44" i="3" s="1"/>
  <c r="F45" i="3" l="1"/>
  <c r="E45" i="3"/>
  <c r="E47" i="3" l="1"/>
  <c r="F47" i="3"/>
  <c r="F312" i="1"/>
  <c r="G39" i="3" l="1"/>
  <c r="G41" i="3" l="1"/>
  <c r="E85" i="3"/>
  <c r="E87" i="3" s="1"/>
  <c r="F85" i="3"/>
  <c r="F87" i="3" s="1"/>
  <c r="G85" i="3"/>
  <c r="G87" i="3" s="1"/>
  <c r="H85" i="3"/>
  <c r="H87" i="3" s="1"/>
  <c r="J85" i="3"/>
  <c r="J87" i="3" s="1"/>
  <c r="K85" i="3"/>
  <c r="K87" i="3" s="1"/>
  <c r="L85" i="3"/>
  <c r="L87" i="3" s="1"/>
  <c r="M85" i="3"/>
  <c r="M87" i="3" s="1"/>
  <c r="N85" i="3"/>
  <c r="N87" i="3" s="1"/>
  <c r="E88" i="3"/>
  <c r="E92" i="3" s="1"/>
  <c r="F88" i="3"/>
  <c r="F92" i="3" s="1"/>
  <c r="G88" i="3"/>
  <c r="G92" i="3" s="1"/>
  <c r="H88" i="3"/>
  <c r="H92" i="3" s="1"/>
  <c r="J88" i="3"/>
  <c r="J92" i="3" s="1"/>
  <c r="K88" i="3"/>
  <c r="K92" i="3" s="1"/>
  <c r="L88" i="3"/>
  <c r="L92" i="3" s="1"/>
  <c r="M88" i="3"/>
  <c r="M92" i="3" s="1"/>
  <c r="N88" i="3"/>
  <c r="N92" i="3" s="1"/>
  <c r="E89" i="3"/>
  <c r="E93" i="3" s="1"/>
  <c r="F89" i="3"/>
  <c r="F93" i="3" s="1"/>
  <c r="G89" i="3"/>
  <c r="G93" i="3" s="1"/>
  <c r="H89" i="3"/>
  <c r="H93" i="3" s="1"/>
  <c r="J89" i="3"/>
  <c r="J93" i="3" s="1"/>
  <c r="K89" i="3"/>
  <c r="K93" i="3" s="1"/>
  <c r="L89" i="3"/>
  <c r="L93" i="3" s="1"/>
  <c r="M89" i="3"/>
  <c r="M93" i="3" s="1"/>
  <c r="N89" i="3"/>
  <c r="N93" i="3" s="1"/>
  <c r="F150" i="1"/>
  <c r="G150" i="1"/>
  <c r="H150" i="1"/>
  <c r="I150" i="1"/>
  <c r="K150" i="1"/>
  <c r="L150" i="1"/>
  <c r="M150" i="1"/>
  <c r="N150" i="1"/>
  <c r="O150" i="1"/>
  <c r="J211" i="1"/>
  <c r="J212" i="1"/>
  <c r="D85" i="3"/>
  <c r="D87" i="3" s="1"/>
  <c r="D88" i="3"/>
  <c r="D92" i="3" s="1"/>
  <c r="D89" i="3"/>
  <c r="D93" i="3" s="1"/>
  <c r="D211" i="1"/>
  <c r="D208" i="1"/>
  <c r="J216" i="1" l="1"/>
  <c r="J215" i="1"/>
  <c r="N718" i="1"/>
  <c r="N159" i="1"/>
  <c r="I718" i="1"/>
  <c r="I159" i="1"/>
  <c r="K718" i="1"/>
  <c r="K159" i="1"/>
  <c r="M718" i="1"/>
  <c r="M159" i="1"/>
  <c r="H718" i="1"/>
  <c r="H159" i="1"/>
  <c r="O718" i="1"/>
  <c r="O159" i="1"/>
  <c r="F718" i="1"/>
  <c r="F159" i="1"/>
  <c r="L718" i="1"/>
  <c r="L159" i="1"/>
  <c r="G718" i="1"/>
  <c r="G159" i="1"/>
  <c r="I89" i="3"/>
  <c r="I93" i="3" s="1"/>
  <c r="I88" i="3"/>
  <c r="I92" i="3" s="1"/>
  <c r="I85" i="3"/>
  <c r="I87" i="3" s="1"/>
  <c r="P208" i="1"/>
  <c r="P212" i="1"/>
  <c r="P211" i="1"/>
  <c r="M728" i="1" l="1"/>
  <c r="P215" i="1"/>
  <c r="P216" i="1"/>
  <c r="L728" i="1"/>
  <c r="O728" i="1"/>
  <c r="I728" i="1"/>
  <c r="P210" i="1"/>
  <c r="G728" i="1"/>
  <c r="F728" i="1"/>
  <c r="H728" i="1"/>
  <c r="K728" i="1"/>
  <c r="N728" i="1"/>
  <c r="O88" i="3"/>
  <c r="O92" i="3" s="1"/>
  <c r="O85" i="3"/>
  <c r="O87" i="3" s="1"/>
  <c r="O89" i="3"/>
  <c r="O93" i="3" s="1"/>
  <c r="D324" i="1" l="1"/>
  <c r="D360" i="1"/>
  <c r="D372" i="1"/>
  <c r="D384" i="1"/>
  <c r="D432" i="1"/>
  <c r="D461" i="1"/>
  <c r="D497" i="1"/>
  <c r="D575" i="1"/>
  <c r="D581" i="1"/>
  <c r="D584" i="1"/>
  <c r="D587" i="1"/>
  <c r="D590" i="1"/>
  <c r="D593" i="1"/>
  <c r="D608" i="1"/>
  <c r="D684" i="1"/>
  <c r="D618" i="1"/>
  <c r="D554" i="1"/>
  <c r="D429" i="1"/>
  <c r="D414" i="1"/>
  <c r="D321" i="1"/>
  <c r="D288" i="1"/>
  <c r="D282" i="1"/>
  <c r="D273" i="1"/>
  <c r="D264" i="1"/>
  <c r="D244" i="1"/>
  <c r="D232" i="1"/>
  <c r="D226" i="1"/>
  <c r="D223" i="1"/>
  <c r="D220" i="1"/>
  <c r="D217" i="1"/>
  <c r="D205" i="1"/>
  <c r="D187" i="1"/>
  <c r="D175" i="1"/>
  <c r="D172" i="1"/>
  <c r="D98" i="1"/>
  <c r="D95" i="1"/>
  <c r="D89" i="1"/>
  <c r="D77" i="1"/>
  <c r="D74" i="1"/>
  <c r="D71" i="1"/>
  <c r="D68" i="1"/>
  <c r="D65" i="1"/>
  <c r="D62" i="1"/>
  <c r="D59" i="1"/>
  <c r="D56" i="1"/>
  <c r="D50" i="1"/>
  <c r="D47" i="1"/>
  <c r="D44" i="1"/>
  <c r="D38" i="1"/>
  <c r="D23" i="1"/>
  <c r="E44" i="1" l="1"/>
  <c r="E46" i="1" l="1"/>
  <c r="J360" i="1"/>
  <c r="J362" i="1" s="1"/>
  <c r="E360" i="1"/>
  <c r="E362" i="1" s="1"/>
  <c r="P360" i="1" l="1"/>
  <c r="P362" i="1" s="1"/>
  <c r="E455" i="3"/>
  <c r="F455" i="3"/>
  <c r="G455" i="3"/>
  <c r="H455" i="3"/>
  <c r="J455" i="3"/>
  <c r="K455" i="3"/>
  <c r="L455" i="3"/>
  <c r="M455" i="3"/>
  <c r="N455" i="3"/>
  <c r="L446" i="3" l="1"/>
  <c r="L448" i="3" s="1"/>
  <c r="L457" i="3"/>
  <c r="G446" i="3"/>
  <c r="G448" i="3" s="1"/>
  <c r="G457" i="3"/>
  <c r="K446" i="3"/>
  <c r="K448" i="3" s="1"/>
  <c r="K457" i="3"/>
  <c r="F446" i="3"/>
  <c r="F448" i="3" s="1"/>
  <c r="F457" i="3"/>
  <c r="J446" i="3"/>
  <c r="J448" i="3" s="1"/>
  <c r="J457" i="3"/>
  <c r="E446" i="3"/>
  <c r="E448" i="3" s="1"/>
  <c r="E457" i="3"/>
  <c r="N446" i="3"/>
  <c r="N448" i="3" s="1"/>
  <c r="N457" i="3"/>
  <c r="M446" i="3"/>
  <c r="M448" i="3" s="1"/>
  <c r="M457" i="3"/>
  <c r="H446" i="3"/>
  <c r="H448" i="3" s="1"/>
  <c r="H457" i="3"/>
  <c r="E196" i="3"/>
  <c r="E198" i="3" s="1"/>
  <c r="F196" i="3"/>
  <c r="F198" i="3" s="1"/>
  <c r="G196" i="3"/>
  <c r="G198" i="3" s="1"/>
  <c r="H196" i="3"/>
  <c r="H198" i="3" s="1"/>
  <c r="J196" i="3"/>
  <c r="J198" i="3" s="1"/>
  <c r="K196" i="3"/>
  <c r="K198" i="3" s="1"/>
  <c r="L196" i="3"/>
  <c r="L198" i="3" s="1"/>
  <c r="M196" i="3"/>
  <c r="M198" i="3" s="1"/>
  <c r="N196" i="3"/>
  <c r="N198" i="3" s="1"/>
  <c r="D196" i="3"/>
  <c r="D198" i="3" s="1"/>
  <c r="J44" i="1"/>
  <c r="J46" i="1" l="1"/>
  <c r="I196" i="3"/>
  <c r="I198" i="3" s="1"/>
  <c r="P44" i="1"/>
  <c r="P46" i="1" l="1"/>
  <c r="O196" i="3"/>
  <c r="O198" i="3" s="1"/>
  <c r="H320" i="3" l="1"/>
  <c r="H351" i="3"/>
  <c r="E320" i="3"/>
  <c r="E351" i="3"/>
  <c r="K320" i="3"/>
  <c r="K351" i="3"/>
  <c r="L320" i="3"/>
  <c r="L351" i="3"/>
  <c r="N320" i="3"/>
  <c r="N351" i="3"/>
  <c r="F320" i="3"/>
  <c r="F351" i="3"/>
  <c r="J320" i="3"/>
  <c r="J351" i="3"/>
  <c r="G320" i="3"/>
  <c r="G351" i="3"/>
  <c r="M320" i="3"/>
  <c r="M351" i="3"/>
  <c r="J137" i="1"/>
  <c r="F323" i="3" l="1"/>
  <c r="M323" i="3"/>
  <c r="E323" i="3"/>
  <c r="N323" i="3"/>
  <c r="L323" i="3"/>
  <c r="K323" i="3"/>
  <c r="G323" i="3"/>
  <c r="J323" i="3"/>
  <c r="H323" i="3"/>
  <c r="J139" i="1"/>
  <c r="K312" i="1"/>
  <c r="O312" i="1"/>
  <c r="N67" i="3"/>
  <c r="N71" i="3" s="1"/>
  <c r="M67" i="3"/>
  <c r="M71" i="3" s="1"/>
  <c r="L67" i="3"/>
  <c r="L71" i="3" s="1"/>
  <c r="K67" i="3"/>
  <c r="K71" i="3" s="1"/>
  <c r="J67" i="3"/>
  <c r="J71" i="3" s="1"/>
  <c r="H67" i="3"/>
  <c r="H71" i="3" s="1"/>
  <c r="G67" i="3"/>
  <c r="G71" i="3" s="1"/>
  <c r="F67" i="3"/>
  <c r="F71" i="3" s="1"/>
  <c r="E67" i="3"/>
  <c r="E71" i="3" s="1"/>
  <c r="N66" i="3"/>
  <c r="N70" i="3" s="1"/>
  <c r="M66" i="3"/>
  <c r="M70" i="3" s="1"/>
  <c r="L66" i="3"/>
  <c r="L70" i="3" s="1"/>
  <c r="K66" i="3"/>
  <c r="K70" i="3" s="1"/>
  <c r="J66" i="3"/>
  <c r="J70" i="3" s="1"/>
  <c r="H66" i="3"/>
  <c r="H70" i="3" s="1"/>
  <c r="G66" i="3"/>
  <c r="G70" i="3" s="1"/>
  <c r="F66" i="3"/>
  <c r="F70" i="3" s="1"/>
  <c r="E66" i="3"/>
  <c r="E70" i="3" s="1"/>
  <c r="N48" i="3"/>
  <c r="M48" i="3"/>
  <c r="L48" i="3"/>
  <c r="K48" i="3"/>
  <c r="J48" i="3"/>
  <c r="H48" i="3"/>
  <c r="G48" i="3"/>
  <c r="F48" i="3"/>
  <c r="E48" i="3"/>
  <c r="J194" i="1"/>
  <c r="J175" i="1"/>
  <c r="K50" i="3" l="1"/>
  <c r="M50" i="3"/>
  <c r="E50" i="3"/>
  <c r="H50" i="3"/>
  <c r="J50" i="3"/>
  <c r="N50" i="3"/>
  <c r="F50" i="3"/>
  <c r="L50" i="3"/>
  <c r="G50" i="3"/>
  <c r="J198" i="1"/>
  <c r="J177" i="1"/>
  <c r="I48" i="3"/>
  <c r="I50" i="3" s="1"/>
  <c r="I66" i="3"/>
  <c r="I70" i="3" s="1"/>
  <c r="I67" i="3"/>
  <c r="I71" i="3" s="1"/>
  <c r="P175" i="1"/>
  <c r="P194" i="1"/>
  <c r="D48" i="3"/>
  <c r="D50" i="3" s="1"/>
  <c r="D66" i="3"/>
  <c r="D70" i="3" s="1"/>
  <c r="D67" i="3"/>
  <c r="D71" i="3" s="1"/>
  <c r="P198" i="1" l="1"/>
  <c r="P177" i="1"/>
  <c r="O67" i="3"/>
  <c r="O71" i="3" s="1"/>
  <c r="O66" i="3"/>
  <c r="O70" i="3" s="1"/>
  <c r="O48" i="3"/>
  <c r="O50" i="3" s="1"/>
  <c r="N372" i="3" l="1"/>
  <c r="N374" i="3" s="1"/>
  <c r="M372" i="3"/>
  <c r="M374" i="3" s="1"/>
  <c r="L372" i="3"/>
  <c r="L374" i="3" s="1"/>
  <c r="K372" i="3"/>
  <c r="K374" i="3" s="1"/>
  <c r="J372" i="3"/>
  <c r="J374" i="3" s="1"/>
  <c r="H372" i="3"/>
  <c r="H374" i="3" s="1"/>
  <c r="G372" i="3"/>
  <c r="G374" i="3" s="1"/>
  <c r="F372" i="3"/>
  <c r="F374" i="3" s="1"/>
  <c r="E372" i="3"/>
  <c r="E374" i="3" s="1"/>
  <c r="N485" i="3"/>
  <c r="N487" i="3" s="1"/>
  <c r="M485" i="3"/>
  <c r="M487" i="3" s="1"/>
  <c r="L485" i="3"/>
  <c r="L487" i="3" s="1"/>
  <c r="K485" i="3"/>
  <c r="K487" i="3" s="1"/>
  <c r="J485" i="3"/>
  <c r="J487" i="3" s="1"/>
  <c r="H485" i="3"/>
  <c r="H487" i="3" s="1"/>
  <c r="G485" i="3"/>
  <c r="G487" i="3" s="1"/>
  <c r="F485" i="3"/>
  <c r="F487" i="3" s="1"/>
  <c r="E485" i="3"/>
  <c r="E487" i="3" s="1"/>
  <c r="J538" i="1" l="1"/>
  <c r="D485" i="3"/>
  <c r="D487" i="3" s="1"/>
  <c r="J89" i="1"/>
  <c r="E89" i="1"/>
  <c r="J587" i="1"/>
  <c r="E587" i="1"/>
  <c r="E91" i="1" l="1"/>
  <c r="J91" i="1"/>
  <c r="J540" i="1"/>
  <c r="E589" i="1"/>
  <c r="D334" i="3"/>
  <c r="D336" i="3" s="1"/>
  <c r="J589" i="1"/>
  <c r="I334" i="3"/>
  <c r="I336" i="3" s="1"/>
  <c r="D372" i="3"/>
  <c r="D374" i="3" s="1"/>
  <c r="I372" i="3"/>
  <c r="I374" i="3" s="1"/>
  <c r="I485" i="3"/>
  <c r="I487" i="3" s="1"/>
  <c r="P538" i="1"/>
  <c r="P587" i="1"/>
  <c r="P89" i="1"/>
  <c r="P91" i="1" l="1"/>
  <c r="P540" i="1"/>
  <c r="P589" i="1"/>
  <c r="O334" i="3"/>
  <c r="O336" i="3" s="1"/>
  <c r="O372" i="3"/>
  <c r="O374" i="3" s="1"/>
  <c r="O485" i="3"/>
  <c r="O487" i="3" s="1"/>
  <c r="E479" i="3" l="1"/>
  <c r="F479" i="3"/>
  <c r="G479" i="3"/>
  <c r="H479" i="3"/>
  <c r="J479" i="3"/>
  <c r="K479" i="3"/>
  <c r="L479" i="3"/>
  <c r="M479" i="3"/>
  <c r="N479" i="3"/>
  <c r="M476" i="3" l="1"/>
  <c r="M478" i="3" s="1"/>
  <c r="M481" i="3"/>
  <c r="L476" i="3"/>
  <c r="L478" i="3" s="1"/>
  <c r="L481" i="3"/>
  <c r="G476" i="3"/>
  <c r="G478" i="3" s="1"/>
  <c r="G481" i="3"/>
  <c r="K476" i="3"/>
  <c r="K478" i="3" s="1"/>
  <c r="K481" i="3"/>
  <c r="F476" i="3"/>
  <c r="F478" i="3" s="1"/>
  <c r="F481" i="3"/>
  <c r="J476" i="3"/>
  <c r="J478" i="3" s="1"/>
  <c r="J481" i="3"/>
  <c r="N476" i="3"/>
  <c r="N478" i="3" s="1"/>
  <c r="N481" i="3"/>
  <c r="H476" i="3"/>
  <c r="H478" i="3" s="1"/>
  <c r="H481" i="3"/>
  <c r="E476" i="3"/>
  <c r="E478" i="3" s="1"/>
  <c r="E481" i="3"/>
  <c r="L482" i="3"/>
  <c r="G482" i="3"/>
  <c r="M482" i="3"/>
  <c r="K482" i="3"/>
  <c r="H482" i="3"/>
  <c r="F482" i="3"/>
  <c r="K473" i="3" l="1"/>
  <c r="K475" i="3" s="1"/>
  <c r="K484" i="3"/>
  <c r="M473" i="3"/>
  <c r="M475" i="3" s="1"/>
  <c r="M484" i="3"/>
  <c r="G473" i="3"/>
  <c r="G475" i="3" s="1"/>
  <c r="G484" i="3"/>
  <c r="F473" i="3"/>
  <c r="F475" i="3" s="1"/>
  <c r="F484" i="3"/>
  <c r="H473" i="3"/>
  <c r="H475" i="3" s="1"/>
  <c r="H484" i="3"/>
  <c r="L473" i="3"/>
  <c r="L475" i="3" s="1"/>
  <c r="L484" i="3"/>
  <c r="J247" i="1"/>
  <c r="J249" i="1" l="1"/>
  <c r="P247" i="1"/>
  <c r="P249" i="1" l="1"/>
  <c r="N482" i="3"/>
  <c r="J482" i="3"/>
  <c r="N473" i="3" l="1"/>
  <c r="N475" i="3" s="1"/>
  <c r="N484" i="3"/>
  <c r="J473" i="3"/>
  <c r="J475" i="3" s="1"/>
  <c r="J484" i="3"/>
  <c r="N26" i="3"/>
  <c r="M26" i="3"/>
  <c r="L26" i="3"/>
  <c r="K26" i="3"/>
  <c r="J26" i="3"/>
  <c r="H26" i="3"/>
  <c r="G26" i="3"/>
  <c r="F26" i="3"/>
  <c r="E26" i="3"/>
  <c r="J464" i="1"/>
  <c r="J466" i="1" s="1"/>
  <c r="E464" i="1"/>
  <c r="E466" i="1" s="1"/>
  <c r="O417" i="1"/>
  <c r="K417" i="1"/>
  <c r="O414" i="1"/>
  <c r="K414" i="1"/>
  <c r="O419" i="1" l="1"/>
  <c r="K419" i="1"/>
  <c r="N18" i="3"/>
  <c r="N20" i="3" s="1"/>
  <c r="O411" i="1"/>
  <c r="O413" i="1" s="1"/>
  <c r="O410" i="1" s="1"/>
  <c r="J18" i="3"/>
  <c r="J20" i="3" s="1"/>
  <c r="K411" i="1"/>
  <c r="K413" i="1" s="1"/>
  <c r="K410" i="1" s="1"/>
  <c r="K416" i="1"/>
  <c r="O416" i="1"/>
  <c r="P464" i="1"/>
  <c r="P466" i="1" s="1"/>
  <c r="J324" i="1" l="1"/>
  <c r="J326" i="1" s="1"/>
  <c r="E324" i="1" l="1"/>
  <c r="E326" i="1" s="1"/>
  <c r="P324" i="1" l="1"/>
  <c r="P326" i="1" s="1"/>
  <c r="E482" i="3" l="1"/>
  <c r="E473" i="3" l="1"/>
  <c r="E475" i="3" s="1"/>
  <c r="E484" i="3"/>
  <c r="E148" i="1" l="1"/>
  <c r="N82" i="3" l="1"/>
  <c r="N84" i="3" s="1"/>
  <c r="M82" i="3"/>
  <c r="M84" i="3" s="1"/>
  <c r="L82" i="3"/>
  <c r="L84" i="3" s="1"/>
  <c r="K82" i="3"/>
  <c r="K84" i="3" s="1"/>
  <c r="J82" i="3"/>
  <c r="J84" i="3" s="1"/>
  <c r="H82" i="3"/>
  <c r="H84" i="3" s="1"/>
  <c r="G82" i="3"/>
  <c r="G84" i="3" s="1"/>
  <c r="F82" i="3"/>
  <c r="F84" i="3" s="1"/>
  <c r="E82" i="3"/>
  <c r="E84" i="3" s="1"/>
  <c r="I82" i="3" l="1"/>
  <c r="I84" i="3" s="1"/>
  <c r="D82" i="3"/>
  <c r="D84" i="3" s="1"/>
  <c r="P432" i="1"/>
  <c r="P434" i="1" l="1"/>
  <c r="O82" i="3"/>
  <c r="O84" i="3" s="1"/>
  <c r="N265" i="3"/>
  <c r="N267" i="3" s="1"/>
  <c r="M265" i="3"/>
  <c r="M267" i="3" s="1"/>
  <c r="L265" i="3"/>
  <c r="L267" i="3" s="1"/>
  <c r="K265" i="3"/>
  <c r="K267" i="3" s="1"/>
  <c r="J265" i="3"/>
  <c r="J267" i="3" s="1"/>
  <c r="H265" i="3"/>
  <c r="H267" i="3" s="1"/>
  <c r="G265" i="3"/>
  <c r="G267" i="3" s="1"/>
  <c r="F265" i="3"/>
  <c r="F267" i="3" s="1"/>
  <c r="E265" i="3"/>
  <c r="E267" i="3" s="1"/>
  <c r="N109" i="3"/>
  <c r="M109" i="3"/>
  <c r="L109" i="3"/>
  <c r="K109" i="3"/>
  <c r="J109" i="3"/>
  <c r="H109" i="3"/>
  <c r="G109" i="3"/>
  <c r="F109" i="3"/>
  <c r="E109" i="3"/>
  <c r="B109" i="3"/>
  <c r="N104" i="3"/>
  <c r="N108" i="3" s="1"/>
  <c r="M104" i="3"/>
  <c r="M108" i="3" s="1"/>
  <c r="L104" i="3"/>
  <c r="L108" i="3" s="1"/>
  <c r="K104" i="3"/>
  <c r="K108" i="3" s="1"/>
  <c r="J104" i="3"/>
  <c r="J108" i="3" s="1"/>
  <c r="H104" i="3"/>
  <c r="H108" i="3" s="1"/>
  <c r="G104" i="3"/>
  <c r="G108" i="3" s="1"/>
  <c r="F104" i="3"/>
  <c r="F108" i="3" s="1"/>
  <c r="E104" i="3"/>
  <c r="E108" i="3" s="1"/>
  <c r="N103" i="3"/>
  <c r="N107" i="3" s="1"/>
  <c r="M103" i="3"/>
  <c r="M107" i="3" s="1"/>
  <c r="L103" i="3"/>
  <c r="L107" i="3" s="1"/>
  <c r="K103" i="3"/>
  <c r="K107" i="3" s="1"/>
  <c r="J103" i="3"/>
  <c r="J107" i="3" s="1"/>
  <c r="H103" i="3"/>
  <c r="H107" i="3" s="1"/>
  <c r="G103" i="3"/>
  <c r="G107" i="3" s="1"/>
  <c r="F103" i="3"/>
  <c r="F107" i="3" s="1"/>
  <c r="E103" i="3"/>
  <c r="E107" i="3" s="1"/>
  <c r="N100" i="3"/>
  <c r="N102" i="3" s="1"/>
  <c r="M100" i="3"/>
  <c r="M102" i="3" s="1"/>
  <c r="L100" i="3"/>
  <c r="L102" i="3" s="1"/>
  <c r="K100" i="3"/>
  <c r="K102" i="3" s="1"/>
  <c r="J100" i="3"/>
  <c r="J102" i="3" s="1"/>
  <c r="H100" i="3"/>
  <c r="H102" i="3" s="1"/>
  <c r="G100" i="3"/>
  <c r="G102" i="3" s="1"/>
  <c r="F100" i="3"/>
  <c r="F102" i="3" s="1"/>
  <c r="E100" i="3"/>
  <c r="E102" i="3" s="1"/>
  <c r="N97" i="3"/>
  <c r="N99" i="3" s="1"/>
  <c r="M97" i="3"/>
  <c r="M99" i="3" s="1"/>
  <c r="L97" i="3"/>
  <c r="L99" i="3" s="1"/>
  <c r="K97" i="3"/>
  <c r="K99" i="3" s="1"/>
  <c r="J97" i="3"/>
  <c r="J99" i="3" s="1"/>
  <c r="H97" i="3"/>
  <c r="H99" i="3" s="1"/>
  <c r="G97" i="3"/>
  <c r="G99" i="3" s="1"/>
  <c r="F97" i="3"/>
  <c r="F99" i="3" s="1"/>
  <c r="E97" i="3"/>
  <c r="E99" i="3" s="1"/>
  <c r="N94" i="3"/>
  <c r="N96" i="3" s="1"/>
  <c r="M94" i="3"/>
  <c r="M96" i="3" s="1"/>
  <c r="L94" i="3"/>
  <c r="L96" i="3" s="1"/>
  <c r="K94" i="3"/>
  <c r="K96" i="3" s="1"/>
  <c r="J94" i="3"/>
  <c r="J96" i="3" s="1"/>
  <c r="H94" i="3"/>
  <c r="H96" i="3" s="1"/>
  <c r="G94" i="3"/>
  <c r="G96" i="3" s="1"/>
  <c r="F94" i="3"/>
  <c r="F96" i="3" s="1"/>
  <c r="E94" i="3"/>
  <c r="E96" i="3" s="1"/>
  <c r="N79" i="3"/>
  <c r="N81" i="3" s="1"/>
  <c r="M79" i="3"/>
  <c r="M81" i="3" s="1"/>
  <c r="L79" i="3"/>
  <c r="L81" i="3" s="1"/>
  <c r="K79" i="3"/>
  <c r="K81" i="3" s="1"/>
  <c r="J79" i="3"/>
  <c r="J81" i="3" s="1"/>
  <c r="H79" i="3"/>
  <c r="H81" i="3" s="1"/>
  <c r="G79" i="3"/>
  <c r="G81" i="3" s="1"/>
  <c r="F79" i="3"/>
  <c r="F81" i="3" s="1"/>
  <c r="E79" i="3"/>
  <c r="E81" i="3" s="1"/>
  <c r="N61" i="3"/>
  <c r="N65" i="3" s="1"/>
  <c r="M61" i="3"/>
  <c r="M65" i="3" s="1"/>
  <c r="L61" i="3"/>
  <c r="L65" i="3" s="1"/>
  <c r="K61" i="3"/>
  <c r="K65" i="3" s="1"/>
  <c r="J61" i="3"/>
  <c r="J65" i="3" s="1"/>
  <c r="H61" i="3"/>
  <c r="H65" i="3" s="1"/>
  <c r="G61" i="3"/>
  <c r="G65" i="3" s="1"/>
  <c r="F61" i="3"/>
  <c r="F65" i="3" s="1"/>
  <c r="E61" i="3"/>
  <c r="E65" i="3" s="1"/>
  <c r="N60" i="3"/>
  <c r="N64" i="3" s="1"/>
  <c r="M60" i="3"/>
  <c r="M64" i="3" s="1"/>
  <c r="L60" i="3"/>
  <c r="L64" i="3" s="1"/>
  <c r="K60" i="3"/>
  <c r="K64" i="3" s="1"/>
  <c r="J60" i="3"/>
  <c r="J64" i="3" s="1"/>
  <c r="H60" i="3"/>
  <c r="H64" i="3" s="1"/>
  <c r="G60" i="3"/>
  <c r="G64" i="3" s="1"/>
  <c r="F60" i="3"/>
  <c r="F64" i="3" s="1"/>
  <c r="E60" i="3"/>
  <c r="E64" i="3" s="1"/>
  <c r="N53" i="3"/>
  <c r="N59" i="3" s="1"/>
  <c r="M53" i="3"/>
  <c r="M59" i="3" s="1"/>
  <c r="L53" i="3"/>
  <c r="L59" i="3" s="1"/>
  <c r="K53" i="3"/>
  <c r="K59" i="3" s="1"/>
  <c r="J53" i="3"/>
  <c r="J59" i="3" s="1"/>
  <c r="H53" i="3"/>
  <c r="H59" i="3" s="1"/>
  <c r="G53" i="3"/>
  <c r="G59" i="3" s="1"/>
  <c r="F53" i="3"/>
  <c r="F59" i="3" s="1"/>
  <c r="E53" i="3"/>
  <c r="E59" i="3" s="1"/>
  <c r="N52" i="3"/>
  <c r="N58" i="3" s="1"/>
  <c r="M52" i="3"/>
  <c r="M58" i="3" s="1"/>
  <c r="L52" i="3"/>
  <c r="L58" i="3" s="1"/>
  <c r="K52" i="3"/>
  <c r="K58" i="3" s="1"/>
  <c r="J52" i="3"/>
  <c r="J58" i="3" s="1"/>
  <c r="H52" i="3"/>
  <c r="H58" i="3" s="1"/>
  <c r="G52" i="3"/>
  <c r="G58" i="3" s="1"/>
  <c r="F52" i="3"/>
  <c r="F58" i="3" s="1"/>
  <c r="E52" i="3"/>
  <c r="E58" i="3" s="1"/>
  <c r="N51" i="3"/>
  <c r="M51" i="3"/>
  <c r="L51" i="3"/>
  <c r="K51" i="3"/>
  <c r="J51" i="3"/>
  <c r="H51" i="3"/>
  <c r="G51" i="3"/>
  <c r="F51" i="3"/>
  <c r="E51" i="3"/>
  <c r="E57" i="3" l="1"/>
  <c r="E27" i="3"/>
  <c r="E35" i="3" s="1"/>
  <c r="G57" i="3"/>
  <c r="G27" i="3"/>
  <c r="G35" i="3" s="1"/>
  <c r="K57" i="3"/>
  <c r="K27" i="3"/>
  <c r="K35" i="3" s="1"/>
  <c r="L57" i="3"/>
  <c r="L27" i="3"/>
  <c r="L35" i="3" s="1"/>
  <c r="F57" i="3"/>
  <c r="F27" i="3"/>
  <c r="F35" i="3" s="1"/>
  <c r="H57" i="3"/>
  <c r="H27" i="3"/>
  <c r="H35" i="3" s="1"/>
  <c r="J57" i="3"/>
  <c r="J27" i="3"/>
  <c r="J35" i="3" s="1"/>
  <c r="M57" i="3"/>
  <c r="M27" i="3"/>
  <c r="N57" i="3"/>
  <c r="N27" i="3"/>
  <c r="N35" i="3" s="1"/>
  <c r="L30" i="3"/>
  <c r="H30" i="3"/>
  <c r="K30" i="3"/>
  <c r="J30" i="3"/>
  <c r="N30" i="3"/>
  <c r="M35" i="3"/>
  <c r="M30" i="3"/>
  <c r="G30" i="3"/>
  <c r="F30" i="3"/>
  <c r="E30" i="3"/>
  <c r="E28" i="3"/>
  <c r="E36" i="3" s="1"/>
  <c r="G28" i="3"/>
  <c r="G36" i="3" s="1"/>
  <c r="J28" i="3"/>
  <c r="J36" i="3" s="1"/>
  <c r="L28" i="3"/>
  <c r="L36" i="3" s="1"/>
  <c r="N28" i="3"/>
  <c r="N36" i="3" s="1"/>
  <c r="F28" i="3"/>
  <c r="F36" i="3" s="1"/>
  <c r="H28" i="3"/>
  <c r="H36" i="3" s="1"/>
  <c r="K28" i="3"/>
  <c r="K36" i="3" s="1"/>
  <c r="M28" i="3"/>
  <c r="M36" i="3" s="1"/>
  <c r="J264" i="1"/>
  <c r="J266" i="1" s="1"/>
  <c r="J244" i="1"/>
  <c r="J246" i="1" s="1"/>
  <c r="F38" i="3" l="1"/>
  <c r="F499" i="3"/>
  <c r="F509" i="3" s="1"/>
  <c r="N38" i="3"/>
  <c r="N499" i="3"/>
  <c r="N509" i="3" s="1"/>
  <c r="G38" i="3"/>
  <c r="G499" i="3"/>
  <c r="G509" i="3" s="1"/>
  <c r="K38" i="3"/>
  <c r="K499" i="3"/>
  <c r="K509" i="3" s="1"/>
  <c r="H38" i="3"/>
  <c r="H499" i="3"/>
  <c r="H509" i="3" s="1"/>
  <c r="E38" i="3"/>
  <c r="E499" i="3"/>
  <c r="E509" i="3" s="1"/>
  <c r="J38" i="3"/>
  <c r="J499" i="3"/>
  <c r="J509" i="3" s="1"/>
  <c r="M38" i="3"/>
  <c r="M499" i="3"/>
  <c r="M509" i="3" s="1"/>
  <c r="L38" i="3"/>
  <c r="L499" i="3"/>
  <c r="L509" i="3" s="1"/>
  <c r="N498" i="3"/>
  <c r="N508" i="3" s="1"/>
  <c r="N525" i="3" s="1"/>
  <c r="H498" i="3"/>
  <c r="H508" i="3" s="1"/>
  <c r="H525" i="3" s="1"/>
  <c r="M498" i="3"/>
  <c r="M508" i="3" s="1"/>
  <c r="M525" i="3" s="1"/>
  <c r="E498" i="3"/>
  <c r="E508" i="3" s="1"/>
  <c r="E525" i="3" s="1"/>
  <c r="K498" i="3"/>
  <c r="K508" i="3" s="1"/>
  <c r="K525" i="3" s="1"/>
  <c r="L498" i="3"/>
  <c r="L508" i="3" s="1"/>
  <c r="L525" i="3" s="1"/>
  <c r="J498" i="3"/>
  <c r="J508" i="3" s="1"/>
  <c r="J525" i="3" s="1"/>
  <c r="F498" i="3"/>
  <c r="F508" i="3" s="1"/>
  <c r="F525" i="3" s="1"/>
  <c r="G498" i="3"/>
  <c r="G508" i="3" s="1"/>
  <c r="G525" i="3" s="1"/>
  <c r="P244" i="1"/>
  <c r="P246" i="1" s="1"/>
  <c r="P258" i="1"/>
  <c r="P264" i="1"/>
  <c r="P266" i="1" s="1"/>
  <c r="P241" i="1"/>
  <c r="P243" i="1" s="1"/>
  <c r="O152" i="1"/>
  <c r="N152" i="1"/>
  <c r="M152" i="1"/>
  <c r="L152" i="1"/>
  <c r="K152" i="1"/>
  <c r="I152" i="1"/>
  <c r="H152" i="1"/>
  <c r="G152" i="1"/>
  <c r="F152" i="1"/>
  <c r="J227" i="1"/>
  <c r="J188" i="1"/>
  <c r="D61" i="3"/>
  <c r="D65" i="3" s="1"/>
  <c r="J231" i="1" l="1"/>
  <c r="P260" i="1"/>
  <c r="J192" i="1"/>
  <c r="H161" i="1"/>
  <c r="H719" i="1" s="1"/>
  <c r="H729" i="1" s="1"/>
  <c r="M161" i="1"/>
  <c r="M719" i="1" s="1"/>
  <c r="M729" i="1" s="1"/>
  <c r="N161" i="1"/>
  <c r="N719" i="1" s="1"/>
  <c r="N729" i="1" s="1"/>
  <c r="O161" i="1"/>
  <c r="O719" i="1" s="1"/>
  <c r="O729" i="1" s="1"/>
  <c r="I161" i="1"/>
  <c r="I719" i="1" s="1"/>
  <c r="I729" i="1" s="1"/>
  <c r="F161" i="1"/>
  <c r="F719" i="1" s="1"/>
  <c r="F729" i="1" s="1"/>
  <c r="K161" i="1"/>
  <c r="K719" i="1" s="1"/>
  <c r="K729" i="1" s="1"/>
  <c r="G161" i="1"/>
  <c r="G719" i="1" s="1"/>
  <c r="G729" i="1" s="1"/>
  <c r="L161" i="1"/>
  <c r="L719" i="1" s="1"/>
  <c r="L729" i="1" s="1"/>
  <c r="I61" i="3"/>
  <c r="I65" i="3" s="1"/>
  <c r="I104" i="3"/>
  <c r="I108" i="3" s="1"/>
  <c r="D104" i="3"/>
  <c r="D108" i="3" s="1"/>
  <c r="P227" i="1"/>
  <c r="P188" i="1"/>
  <c r="P231" i="1" l="1"/>
  <c r="P192" i="1"/>
  <c r="O61" i="3"/>
  <c r="O65" i="3" s="1"/>
  <c r="O104" i="3"/>
  <c r="O108" i="3" s="1"/>
  <c r="D438" i="1"/>
  <c r="N15" i="3" l="1"/>
  <c r="N17" i="3" s="1"/>
  <c r="N23" i="3"/>
  <c r="J15" i="3"/>
  <c r="J17" i="3" s="1"/>
  <c r="J23" i="3"/>
  <c r="E15" i="3"/>
  <c r="E17" i="3" s="1"/>
  <c r="E23" i="3"/>
  <c r="M15" i="3"/>
  <c r="M17" i="3" s="1"/>
  <c r="M23" i="3"/>
  <c r="H15" i="3"/>
  <c r="H17" i="3" s="1"/>
  <c r="H23" i="3"/>
  <c r="L15" i="3"/>
  <c r="L17" i="3" s="1"/>
  <c r="L23" i="3"/>
  <c r="G15" i="3"/>
  <c r="G17" i="3" s="1"/>
  <c r="G23" i="3"/>
  <c r="K15" i="3"/>
  <c r="K17" i="3" s="1"/>
  <c r="K23" i="3"/>
  <c r="F15" i="3"/>
  <c r="F17" i="3" s="1"/>
  <c r="F23" i="3"/>
  <c r="N378" i="3"/>
  <c r="N380" i="3" s="1"/>
  <c r="M378" i="3"/>
  <c r="M380" i="3" s="1"/>
  <c r="L378" i="3"/>
  <c r="L380" i="3" s="1"/>
  <c r="K378" i="3"/>
  <c r="K380" i="3" s="1"/>
  <c r="J378" i="3"/>
  <c r="J380" i="3" s="1"/>
  <c r="H378" i="3"/>
  <c r="H380" i="3" s="1"/>
  <c r="G378" i="3"/>
  <c r="G380" i="3" s="1"/>
  <c r="F378" i="3"/>
  <c r="F380" i="3" s="1"/>
  <c r="E378" i="3"/>
  <c r="E380" i="3" s="1"/>
  <c r="J95" i="1" l="1"/>
  <c r="E95" i="1"/>
  <c r="J26" i="1"/>
  <c r="E26" i="1"/>
  <c r="E28" i="1" l="1"/>
  <c r="E97" i="1"/>
  <c r="J97" i="1"/>
  <c r="I21" i="3"/>
  <c r="I23" i="3" s="1"/>
  <c r="J28" i="1"/>
  <c r="I378" i="3"/>
  <c r="I380" i="3" s="1"/>
  <c r="D378" i="3"/>
  <c r="D380" i="3" s="1"/>
  <c r="P95" i="1"/>
  <c r="P26" i="1"/>
  <c r="D21" i="3"/>
  <c r="P97" i="1" l="1"/>
  <c r="O21" i="3"/>
  <c r="O23" i="3" s="1"/>
  <c r="P28" i="1"/>
  <c r="O378" i="3"/>
  <c r="O380" i="3" s="1"/>
  <c r="E121" i="3" l="1"/>
  <c r="E123" i="3" s="1"/>
  <c r="F121" i="3"/>
  <c r="F123" i="3" s="1"/>
  <c r="G121" i="3"/>
  <c r="G123" i="3" s="1"/>
  <c r="H121" i="3"/>
  <c r="H123" i="3" s="1"/>
  <c r="J121" i="3"/>
  <c r="J123" i="3" s="1"/>
  <c r="K121" i="3"/>
  <c r="K123" i="3" s="1"/>
  <c r="L121" i="3"/>
  <c r="L123" i="3" s="1"/>
  <c r="M121" i="3"/>
  <c r="M123" i="3" s="1"/>
  <c r="N121" i="3"/>
  <c r="N123" i="3" s="1"/>
  <c r="E279" i="1" l="1"/>
  <c r="J279" i="1"/>
  <c r="D279" i="1"/>
  <c r="J281" i="1" l="1"/>
  <c r="E281" i="1"/>
  <c r="I121" i="3"/>
  <c r="I123" i="3" s="1"/>
  <c r="P279" i="1"/>
  <c r="D121" i="3"/>
  <c r="D123" i="3" s="1"/>
  <c r="P281" i="1" l="1"/>
  <c r="O121" i="3"/>
  <c r="O123" i="3" s="1"/>
  <c r="J29" i="1"/>
  <c r="J31" i="1" l="1"/>
  <c r="I24" i="3"/>
  <c r="I26" i="3" l="1"/>
  <c r="E609" i="1"/>
  <c r="E605" i="1"/>
  <c r="D395" i="3" l="1"/>
  <c r="D388" i="3" s="1"/>
  <c r="D308" i="3" s="1"/>
  <c r="D501" i="3" s="1"/>
  <c r="D511" i="3" s="1"/>
  <c r="E607" i="1"/>
  <c r="D352" i="3"/>
  <c r="D354" i="3" s="1"/>
  <c r="J309" i="1"/>
  <c r="E309" i="1"/>
  <c r="D313" i="3" l="1"/>
  <c r="J311" i="1"/>
  <c r="E311" i="1"/>
  <c r="P309" i="1"/>
  <c r="P311" i="1" l="1"/>
  <c r="J605" i="1"/>
  <c r="J607" i="1" l="1"/>
  <c r="I352" i="3"/>
  <c r="I354" i="3" s="1"/>
  <c r="P605" i="1"/>
  <c r="P607" i="1" l="1"/>
  <c r="O352" i="3"/>
  <c r="O354" i="3" s="1"/>
  <c r="J220" i="1"/>
  <c r="J222" i="1" l="1"/>
  <c r="D97" i="3"/>
  <c r="D99" i="3" s="1"/>
  <c r="I97" i="3"/>
  <c r="I99" i="3" s="1"/>
  <c r="P220" i="1"/>
  <c r="P222" i="1" l="1"/>
  <c r="O97" i="3"/>
  <c r="O99" i="3" s="1"/>
  <c r="M381" i="3"/>
  <c r="M383" i="3" s="1"/>
  <c r="L381" i="3"/>
  <c r="L383" i="3" s="1"/>
  <c r="K381" i="3"/>
  <c r="K383" i="3" s="1"/>
  <c r="H384" i="3"/>
  <c r="G384" i="3"/>
  <c r="F384" i="3"/>
  <c r="G381" i="3" l="1"/>
  <c r="G383" i="3" s="1"/>
  <c r="G386" i="3"/>
  <c r="H381" i="3"/>
  <c r="H383" i="3" s="1"/>
  <c r="H386" i="3"/>
  <c r="F381" i="3"/>
  <c r="F383" i="3" s="1"/>
  <c r="F386" i="3"/>
  <c r="J596" i="1"/>
  <c r="E596" i="1"/>
  <c r="E598" i="1" s="1"/>
  <c r="E590" i="1"/>
  <c r="N381" i="3"/>
  <c r="N383" i="3" s="1"/>
  <c r="J381" i="3"/>
  <c r="J383" i="3" s="1"/>
  <c r="E592" i="1" l="1"/>
  <c r="D337" i="3"/>
  <c r="D339" i="3" s="1"/>
  <c r="J598" i="1"/>
  <c r="I343" i="3"/>
  <c r="I345" i="3" s="1"/>
  <c r="P596" i="1"/>
  <c r="P598" i="1" s="1"/>
  <c r="J303" i="1" l="1"/>
  <c r="E303" i="1"/>
  <c r="E305" i="1" l="1"/>
  <c r="J305" i="1"/>
  <c r="P303" i="1"/>
  <c r="P305" i="1" l="1"/>
  <c r="D500" i="1"/>
  <c r="O551" i="1" l="1"/>
  <c r="N551" i="1"/>
  <c r="M551" i="1"/>
  <c r="L551" i="1"/>
  <c r="K551" i="1"/>
  <c r="I551" i="1"/>
  <c r="H551" i="1"/>
  <c r="G551" i="1"/>
  <c r="F551" i="1"/>
  <c r="E551" i="1"/>
  <c r="E721" i="1" s="1"/>
  <c r="E731" i="1" l="1"/>
  <c r="D519" i="3"/>
  <c r="L721" i="1"/>
  <c r="H721" i="1"/>
  <c r="M721" i="1"/>
  <c r="N721" i="1"/>
  <c r="G721" i="1"/>
  <c r="I721" i="1"/>
  <c r="F721" i="1"/>
  <c r="K721" i="1"/>
  <c r="O721" i="1"/>
  <c r="E384" i="3"/>
  <c r="D527" i="3" l="1"/>
  <c r="E381" i="3"/>
  <c r="E383" i="3" s="1"/>
  <c r="E386" i="3"/>
  <c r="I731" i="1"/>
  <c r="H519" i="3"/>
  <c r="H731" i="1"/>
  <c r="G519" i="3"/>
  <c r="O731" i="1"/>
  <c r="N519" i="3"/>
  <c r="G731" i="1"/>
  <c r="F519" i="3"/>
  <c r="L731" i="1"/>
  <c r="K519" i="3"/>
  <c r="K731" i="1"/>
  <c r="J519" i="3"/>
  <c r="N731" i="1"/>
  <c r="M519" i="3"/>
  <c r="F731" i="1"/>
  <c r="E519" i="3"/>
  <c r="M731" i="1"/>
  <c r="L519" i="3"/>
  <c r="J609" i="1"/>
  <c r="I395" i="3" l="1"/>
  <c r="I388" i="3" s="1"/>
  <c r="L527" i="3"/>
  <c r="M527" i="3"/>
  <c r="K527" i="3"/>
  <c r="H527" i="3"/>
  <c r="E527" i="3"/>
  <c r="G527" i="3"/>
  <c r="J527" i="3"/>
  <c r="F527" i="3"/>
  <c r="N527" i="3"/>
  <c r="J551" i="1"/>
  <c r="P609" i="1"/>
  <c r="N236" i="3"/>
  <c r="N240" i="3" s="1"/>
  <c r="M236" i="3"/>
  <c r="M240" i="3" s="1"/>
  <c r="L236" i="3"/>
  <c r="L240" i="3" s="1"/>
  <c r="K236" i="3"/>
  <c r="K240" i="3" s="1"/>
  <c r="J236" i="3"/>
  <c r="J240" i="3" s="1"/>
  <c r="H236" i="3"/>
  <c r="H240" i="3" s="1"/>
  <c r="G236" i="3"/>
  <c r="G240" i="3" s="1"/>
  <c r="F236" i="3"/>
  <c r="F240" i="3" s="1"/>
  <c r="N212" i="3"/>
  <c r="N216" i="3" s="1"/>
  <c r="M212" i="3"/>
  <c r="M216" i="3" s="1"/>
  <c r="L212" i="3"/>
  <c r="L216" i="3" s="1"/>
  <c r="K212" i="3"/>
  <c r="K216" i="3" s="1"/>
  <c r="J212" i="3"/>
  <c r="J216" i="3" s="1"/>
  <c r="H212" i="3"/>
  <c r="H216" i="3" s="1"/>
  <c r="G212" i="3"/>
  <c r="G216" i="3" s="1"/>
  <c r="F212" i="3"/>
  <c r="F216" i="3" s="1"/>
  <c r="E212" i="3"/>
  <c r="E216" i="3" s="1"/>
  <c r="N206" i="3"/>
  <c r="N210" i="3" s="1"/>
  <c r="M206" i="3"/>
  <c r="M210" i="3" s="1"/>
  <c r="L206" i="3"/>
  <c r="L210" i="3" s="1"/>
  <c r="K206" i="3"/>
  <c r="K210" i="3" s="1"/>
  <c r="J206" i="3"/>
  <c r="J210" i="3" s="1"/>
  <c r="H206" i="3"/>
  <c r="H210" i="3" s="1"/>
  <c r="G206" i="3"/>
  <c r="G210" i="3" s="1"/>
  <c r="F206" i="3"/>
  <c r="F210" i="3" s="1"/>
  <c r="E206" i="3"/>
  <c r="E210" i="3" s="1"/>
  <c r="N176" i="3"/>
  <c r="N180" i="3" s="1"/>
  <c r="M176" i="3"/>
  <c r="M180" i="3" s="1"/>
  <c r="L176" i="3"/>
  <c r="L180" i="3" s="1"/>
  <c r="K176" i="3"/>
  <c r="K180" i="3" s="1"/>
  <c r="J176" i="3"/>
  <c r="J180" i="3" s="1"/>
  <c r="H176" i="3"/>
  <c r="H180" i="3" s="1"/>
  <c r="G176" i="3"/>
  <c r="G180" i="3" s="1"/>
  <c r="F176" i="3"/>
  <c r="F180" i="3" s="1"/>
  <c r="E176" i="3"/>
  <c r="E180" i="3" s="1"/>
  <c r="N170" i="3"/>
  <c r="N174" i="3" s="1"/>
  <c r="M170" i="3"/>
  <c r="M174" i="3" s="1"/>
  <c r="L170" i="3"/>
  <c r="L174" i="3" s="1"/>
  <c r="K170" i="3"/>
  <c r="K174" i="3" s="1"/>
  <c r="J170" i="3"/>
  <c r="J174" i="3" s="1"/>
  <c r="H170" i="3"/>
  <c r="H174" i="3" s="1"/>
  <c r="G170" i="3"/>
  <c r="G174" i="3" s="1"/>
  <c r="F170" i="3"/>
  <c r="F174" i="3" s="1"/>
  <c r="E170" i="3"/>
  <c r="E174" i="3" s="1"/>
  <c r="N158" i="3"/>
  <c r="N162" i="3" s="1"/>
  <c r="M158" i="3"/>
  <c r="M162" i="3" s="1"/>
  <c r="L158" i="3"/>
  <c r="L162" i="3" s="1"/>
  <c r="K158" i="3"/>
  <c r="K162" i="3" s="1"/>
  <c r="J158" i="3"/>
  <c r="J162" i="3" s="1"/>
  <c r="H158" i="3"/>
  <c r="H162" i="3" s="1"/>
  <c r="G158" i="3"/>
  <c r="G162" i="3" s="1"/>
  <c r="F158" i="3"/>
  <c r="F162" i="3" s="1"/>
  <c r="I308" i="3" l="1"/>
  <c r="I313" i="3" s="1"/>
  <c r="P551" i="1"/>
  <c r="P721" i="1" s="1"/>
  <c r="P731" i="1" s="1"/>
  <c r="O395" i="3"/>
  <c r="O388" i="3" s="1"/>
  <c r="O308" i="3" s="1"/>
  <c r="J721" i="1"/>
  <c r="F146" i="3"/>
  <c r="F150" i="3" s="1"/>
  <c r="H146" i="3"/>
  <c r="H150" i="3" s="1"/>
  <c r="K146" i="3"/>
  <c r="K150" i="3" s="1"/>
  <c r="M146" i="3"/>
  <c r="M150" i="3" s="1"/>
  <c r="G146" i="3"/>
  <c r="G150" i="3" s="1"/>
  <c r="J146" i="3"/>
  <c r="J150" i="3" s="1"/>
  <c r="L146" i="3"/>
  <c r="L150" i="3" s="1"/>
  <c r="N146" i="3"/>
  <c r="N150" i="3" s="1"/>
  <c r="I501" i="3" l="1"/>
  <c r="I511" i="3" s="1"/>
  <c r="O501" i="3"/>
  <c r="O511" i="3" s="1"/>
  <c r="O527" i="3" s="1"/>
  <c r="O313" i="3"/>
  <c r="J731" i="1"/>
  <c r="I519" i="3" l="1"/>
  <c r="I527" i="3"/>
  <c r="O519" i="3"/>
  <c r="L517" i="3" l="1"/>
  <c r="H517" i="3"/>
  <c r="M517" i="3"/>
  <c r="E517" i="3"/>
  <c r="J517" i="3"/>
  <c r="N517" i="3"/>
  <c r="G517" i="3"/>
  <c r="F517" i="3"/>
  <c r="K517" i="3"/>
  <c r="J397" i="1"/>
  <c r="J373" i="1"/>
  <c r="E373" i="1"/>
  <c r="J367" i="1"/>
  <c r="E367" i="1"/>
  <c r="J352" i="1"/>
  <c r="E352" i="1"/>
  <c r="J346" i="1"/>
  <c r="E346" i="1"/>
  <c r="J334" i="1"/>
  <c r="J217" i="1"/>
  <c r="D94" i="3"/>
  <c r="D96" i="3" s="1"/>
  <c r="J180" i="1"/>
  <c r="E152" i="1"/>
  <c r="E161" i="1" s="1"/>
  <c r="E719" i="1" s="1"/>
  <c r="E729" i="1" s="1"/>
  <c r="J179" i="1"/>
  <c r="E150" i="1"/>
  <c r="J172" i="1"/>
  <c r="J350" i="1" l="1"/>
  <c r="J185" i="1"/>
  <c r="J219" i="1"/>
  <c r="E356" i="1"/>
  <c r="E377" i="1"/>
  <c r="J377" i="1"/>
  <c r="J338" i="1"/>
  <c r="J356" i="1"/>
  <c r="J174" i="1"/>
  <c r="J186" i="1"/>
  <c r="E350" i="1"/>
  <c r="E371" i="1"/>
  <c r="J401" i="1"/>
  <c r="J371" i="1"/>
  <c r="E718" i="1"/>
  <c r="E159" i="1"/>
  <c r="J316" i="1"/>
  <c r="I45" i="3"/>
  <c r="I47" i="3" s="1"/>
  <c r="I53" i="3"/>
  <c r="I59" i="3" s="1"/>
  <c r="D176" i="3"/>
  <c r="D180" i="3" s="1"/>
  <c r="D212" i="3"/>
  <c r="D216" i="3" s="1"/>
  <c r="I176" i="3"/>
  <c r="I180" i="3" s="1"/>
  <c r="I170" i="3"/>
  <c r="I174" i="3" s="1"/>
  <c r="I206" i="3"/>
  <c r="I210" i="3" s="1"/>
  <c r="I212" i="3"/>
  <c r="I216" i="3" s="1"/>
  <c r="J150" i="1"/>
  <c r="I94" i="3"/>
  <c r="I96" i="3" s="1"/>
  <c r="D170" i="3"/>
  <c r="D174" i="3" s="1"/>
  <c r="D206" i="3"/>
  <c r="D210" i="3" s="1"/>
  <c r="I236" i="3"/>
  <c r="I240" i="3" s="1"/>
  <c r="D53" i="3"/>
  <c r="D59" i="3" s="1"/>
  <c r="I52" i="3"/>
  <c r="I58" i="3" s="1"/>
  <c r="D52" i="3"/>
  <c r="D58" i="3" s="1"/>
  <c r="J152" i="1"/>
  <c r="J161" i="1" s="1"/>
  <c r="J719" i="1" s="1"/>
  <c r="J729" i="1" s="1"/>
  <c r="E334" i="1"/>
  <c r="E158" i="3"/>
  <c r="E162" i="3" s="1"/>
  <c r="E397" i="1"/>
  <c r="E236" i="3"/>
  <c r="E240" i="3" s="1"/>
  <c r="I158" i="3"/>
  <c r="I162" i="3" s="1"/>
  <c r="D45" i="3"/>
  <c r="D47" i="3" s="1"/>
  <c r="P346" i="1"/>
  <c r="P352" i="1"/>
  <c r="P367" i="1"/>
  <c r="P373" i="1"/>
  <c r="P179" i="1"/>
  <c r="P180" i="1"/>
  <c r="P217" i="1"/>
  <c r="J320" i="1" l="1"/>
  <c r="J720" i="1"/>
  <c r="J730" i="1" s="1"/>
  <c r="P186" i="1"/>
  <c r="P356" i="1"/>
  <c r="P219" i="1"/>
  <c r="P185" i="1"/>
  <c r="P350" i="1"/>
  <c r="E401" i="1"/>
  <c r="P377" i="1"/>
  <c r="P371" i="1"/>
  <c r="E338" i="1"/>
  <c r="E728" i="1"/>
  <c r="D28" i="3"/>
  <c r="D36" i="3" s="1"/>
  <c r="I28" i="3"/>
  <c r="I36" i="3" s="1"/>
  <c r="D30" i="3"/>
  <c r="D38" i="3" s="1"/>
  <c r="I30" i="3"/>
  <c r="J718" i="1"/>
  <c r="J728" i="1" s="1"/>
  <c r="J159" i="1"/>
  <c r="O176" i="3"/>
  <c r="O180" i="3" s="1"/>
  <c r="O170" i="3"/>
  <c r="O174" i="3" s="1"/>
  <c r="O212" i="3"/>
  <c r="O216" i="3" s="1"/>
  <c r="I146" i="3"/>
  <c r="I150" i="3" s="1"/>
  <c r="O206" i="3"/>
  <c r="O210" i="3" s="1"/>
  <c r="O94" i="3"/>
  <c r="O96" i="3" s="1"/>
  <c r="O53" i="3"/>
  <c r="O59" i="3" s="1"/>
  <c r="P150" i="1"/>
  <c r="E316" i="1"/>
  <c r="O52" i="3"/>
  <c r="O58" i="3" s="1"/>
  <c r="E146" i="3"/>
  <c r="E150" i="3" s="1"/>
  <c r="D158" i="3"/>
  <c r="D162" i="3" s="1"/>
  <c r="P397" i="1"/>
  <c r="P152" i="1"/>
  <c r="P161" i="1" s="1"/>
  <c r="P719" i="1" s="1"/>
  <c r="P729" i="1" s="1"/>
  <c r="D236" i="3"/>
  <c r="D240" i="3" s="1"/>
  <c r="P334" i="1"/>
  <c r="P172" i="1"/>
  <c r="E320" i="1" l="1"/>
  <c r="E720" i="1"/>
  <c r="E730" i="1" s="1"/>
  <c r="I38" i="3"/>
  <c r="I499" i="3"/>
  <c r="I509" i="3" s="1"/>
  <c r="D499" i="3"/>
  <c r="D509" i="3" s="1"/>
  <c r="P338" i="1"/>
  <c r="P174" i="1"/>
  <c r="P401" i="1"/>
  <c r="O30" i="3"/>
  <c r="O28" i="3"/>
  <c r="O36" i="3" s="1"/>
  <c r="D498" i="3"/>
  <c r="I498" i="3"/>
  <c r="I508" i="3" s="1"/>
  <c r="I525" i="3" s="1"/>
  <c r="P718" i="1"/>
  <c r="P728" i="1" s="1"/>
  <c r="P159" i="1"/>
  <c r="O236" i="3"/>
  <c r="O240" i="3" s="1"/>
  <c r="O45" i="3"/>
  <c r="O47" i="3" s="1"/>
  <c r="P316" i="1"/>
  <c r="D146" i="3"/>
  <c r="D150" i="3" s="1"/>
  <c r="O158" i="3"/>
  <c r="O162" i="3" s="1"/>
  <c r="C423" i="3"/>
  <c r="N432" i="3"/>
  <c r="N526" i="3" s="1"/>
  <c r="M432" i="3"/>
  <c r="M526" i="3" s="1"/>
  <c r="L432" i="3"/>
  <c r="L526" i="3" s="1"/>
  <c r="K432" i="3"/>
  <c r="K526" i="3" s="1"/>
  <c r="J432" i="3"/>
  <c r="J526" i="3" s="1"/>
  <c r="H432" i="3"/>
  <c r="H526" i="3" s="1"/>
  <c r="G432" i="3"/>
  <c r="G526" i="3" s="1"/>
  <c r="F432" i="3"/>
  <c r="F526" i="3" s="1"/>
  <c r="E432" i="3"/>
  <c r="E526" i="3" s="1"/>
  <c r="J123" i="1"/>
  <c r="E123" i="1"/>
  <c r="E127" i="1" s="1"/>
  <c r="P320" i="1" l="1"/>
  <c r="P720" i="1"/>
  <c r="P730" i="1" s="1"/>
  <c r="O38" i="3"/>
  <c r="O499" i="3"/>
  <c r="O509" i="3" s="1"/>
  <c r="D517" i="3"/>
  <c r="D508" i="3"/>
  <c r="D525" i="3" s="1"/>
  <c r="O498" i="3"/>
  <c r="O508" i="3" s="1"/>
  <c r="O525" i="3" s="1"/>
  <c r="K436" i="3"/>
  <c r="F436" i="3"/>
  <c r="G436" i="3"/>
  <c r="L436" i="3"/>
  <c r="H436" i="3"/>
  <c r="M436" i="3"/>
  <c r="E436" i="3"/>
  <c r="J436" i="3"/>
  <c r="N436" i="3"/>
  <c r="J127" i="1"/>
  <c r="J18" i="1"/>
  <c r="E18" i="1"/>
  <c r="O146" i="3"/>
  <c r="O150" i="3" s="1"/>
  <c r="E423" i="3"/>
  <c r="E500" i="3" s="1"/>
  <c r="E510" i="3" s="1"/>
  <c r="F423" i="3"/>
  <c r="F500" i="3" s="1"/>
  <c r="F510" i="3" s="1"/>
  <c r="K423" i="3"/>
  <c r="K500" i="3" s="1"/>
  <c r="K510" i="3" s="1"/>
  <c r="M423" i="3"/>
  <c r="M500" i="3" s="1"/>
  <c r="M510" i="3" s="1"/>
  <c r="H423" i="3"/>
  <c r="H500" i="3" s="1"/>
  <c r="H510" i="3" s="1"/>
  <c r="G423" i="3"/>
  <c r="G500" i="3" s="1"/>
  <c r="G510" i="3" s="1"/>
  <c r="J423" i="3"/>
  <c r="J500" i="3" s="1"/>
  <c r="J510" i="3" s="1"/>
  <c r="L423" i="3"/>
  <c r="L500" i="3" s="1"/>
  <c r="L510" i="3" s="1"/>
  <c r="N423" i="3"/>
  <c r="N500" i="3" s="1"/>
  <c r="N510" i="3" s="1"/>
  <c r="I432" i="3"/>
  <c r="P123" i="1"/>
  <c r="D432" i="3"/>
  <c r="I436" i="3" l="1"/>
  <c r="J518" i="3"/>
  <c r="L518" i="3"/>
  <c r="F518" i="3"/>
  <c r="M518" i="3"/>
  <c r="N518" i="3"/>
  <c r="E518" i="3"/>
  <c r="H518" i="3"/>
  <c r="G518" i="3"/>
  <c r="K518" i="3"/>
  <c r="D436" i="3"/>
  <c r="J417" i="3"/>
  <c r="J421" i="3" s="1"/>
  <c r="J427" i="3"/>
  <c r="K417" i="3"/>
  <c r="K421" i="3" s="1"/>
  <c r="K427" i="3"/>
  <c r="L417" i="3"/>
  <c r="L421" i="3" s="1"/>
  <c r="L427" i="3"/>
  <c r="F417" i="3"/>
  <c r="F421" i="3" s="1"/>
  <c r="F427" i="3"/>
  <c r="G417" i="3"/>
  <c r="G421" i="3" s="1"/>
  <c r="G427" i="3"/>
  <c r="N417" i="3"/>
  <c r="N421" i="3" s="1"/>
  <c r="N427" i="3"/>
  <c r="H417" i="3"/>
  <c r="H421" i="3" s="1"/>
  <c r="H427" i="3"/>
  <c r="E417" i="3"/>
  <c r="E421" i="3" s="1"/>
  <c r="E427" i="3"/>
  <c r="M417" i="3"/>
  <c r="M421" i="3" s="1"/>
  <c r="M427" i="3"/>
  <c r="D526" i="3"/>
  <c r="P127" i="1"/>
  <c r="E22" i="1"/>
  <c r="J22" i="1"/>
  <c r="P18" i="1"/>
  <c r="I423" i="3"/>
  <c r="I500" i="3" s="1"/>
  <c r="I510" i="3" s="1"/>
  <c r="D423" i="3"/>
  <c r="D500" i="3" s="1"/>
  <c r="D510" i="3" s="1"/>
  <c r="O432" i="3"/>
  <c r="O436" i="3" s="1"/>
  <c r="I526" i="3" l="1"/>
  <c r="D518" i="3"/>
  <c r="I417" i="3"/>
  <c r="I421" i="3" s="1"/>
  <c r="I427" i="3"/>
  <c r="D417" i="3"/>
  <c r="D421" i="3" s="1"/>
  <c r="D427" i="3"/>
  <c r="P22" i="1"/>
  <c r="O423" i="3"/>
  <c r="O500" i="3" s="1"/>
  <c r="O510" i="3" s="1"/>
  <c r="E300" i="1"/>
  <c r="J143" i="1"/>
  <c r="E302" i="1" l="1"/>
  <c r="O526" i="3"/>
  <c r="O417" i="3"/>
  <c r="O421" i="3" s="1"/>
  <c r="O427" i="3"/>
  <c r="J145" i="1"/>
  <c r="I494" i="3"/>
  <c r="I496" i="3" s="1"/>
  <c r="P143" i="1"/>
  <c r="P145" i="1" l="1"/>
  <c r="O494" i="3"/>
  <c r="O496" i="3" s="1"/>
  <c r="E500" i="1"/>
  <c r="C500" i="1"/>
  <c r="E502" i="1" l="1"/>
  <c r="D343" i="3"/>
  <c r="D345" i="3" s="1"/>
  <c r="P500" i="1"/>
  <c r="O343" i="3" l="1"/>
  <c r="O345" i="3" s="1"/>
  <c r="P502" i="1"/>
  <c r="E428" i="3" l="1"/>
  <c r="E430" i="3" s="1"/>
  <c r="F428" i="3"/>
  <c r="F430" i="3" s="1"/>
  <c r="G428" i="3"/>
  <c r="G430" i="3" s="1"/>
  <c r="H428" i="3"/>
  <c r="H430" i="3" s="1"/>
  <c r="J428" i="3"/>
  <c r="J430" i="3" s="1"/>
  <c r="K428" i="3"/>
  <c r="K430" i="3" s="1"/>
  <c r="L428" i="3"/>
  <c r="L430" i="3" s="1"/>
  <c r="M428" i="3"/>
  <c r="M430" i="3" s="1"/>
  <c r="N428" i="3"/>
  <c r="N430" i="3" s="1"/>
  <c r="E523" i="1"/>
  <c r="E525" i="1" s="1"/>
  <c r="C523" i="1"/>
  <c r="D523" i="1"/>
  <c r="B523" i="1"/>
  <c r="P523" i="1" l="1"/>
  <c r="P525" i="1" s="1"/>
  <c r="E440" i="3" l="1"/>
  <c r="F440" i="3"/>
  <c r="G440" i="3"/>
  <c r="H440" i="3"/>
  <c r="J440" i="3"/>
  <c r="K440" i="3"/>
  <c r="L440" i="3"/>
  <c r="M440" i="3"/>
  <c r="N440" i="3"/>
  <c r="C526" i="1"/>
  <c r="D526" i="1"/>
  <c r="B526" i="1"/>
  <c r="L437" i="3" l="1"/>
  <c r="L439" i="3" s="1"/>
  <c r="L442" i="3"/>
  <c r="G437" i="3"/>
  <c r="G439" i="3" s="1"/>
  <c r="G442" i="3"/>
  <c r="F437" i="3"/>
  <c r="F439" i="3" s="1"/>
  <c r="F442" i="3"/>
  <c r="M437" i="3"/>
  <c r="M439" i="3" s="1"/>
  <c r="M442" i="3"/>
  <c r="H437" i="3"/>
  <c r="H439" i="3" s="1"/>
  <c r="H442" i="3"/>
  <c r="K437" i="3"/>
  <c r="K439" i="3" s="1"/>
  <c r="K442" i="3"/>
  <c r="N437" i="3"/>
  <c r="N439" i="3" s="1"/>
  <c r="N442" i="3"/>
  <c r="J437" i="3"/>
  <c r="J439" i="3" s="1"/>
  <c r="J442" i="3"/>
  <c r="E437" i="3"/>
  <c r="E439" i="3" s="1"/>
  <c r="E442" i="3"/>
  <c r="E375" i="3"/>
  <c r="E377" i="3" s="1"/>
  <c r="F375" i="3"/>
  <c r="F377" i="3" s="1"/>
  <c r="G375" i="3"/>
  <c r="G377" i="3" s="1"/>
  <c r="H375" i="3"/>
  <c r="H377" i="3" s="1"/>
  <c r="J375" i="3"/>
  <c r="J377" i="3" s="1"/>
  <c r="K375" i="3"/>
  <c r="K377" i="3" s="1"/>
  <c r="L375" i="3"/>
  <c r="L377" i="3" s="1"/>
  <c r="M375" i="3"/>
  <c r="M377" i="3" s="1"/>
  <c r="N375" i="3"/>
  <c r="N377" i="3" s="1"/>
  <c r="E86" i="1"/>
  <c r="E92" i="1"/>
  <c r="J83" i="1"/>
  <c r="J86" i="1"/>
  <c r="J92" i="1"/>
  <c r="C86" i="1"/>
  <c r="D86" i="1"/>
  <c r="D92" i="1"/>
  <c r="B92" i="1"/>
  <c r="B86" i="1"/>
  <c r="E88" i="1" l="1"/>
  <c r="J94" i="1"/>
  <c r="J85" i="1"/>
  <c r="E94" i="1"/>
  <c r="J88" i="1"/>
  <c r="I369" i="3"/>
  <c r="I371" i="3" s="1"/>
  <c r="M363" i="3"/>
  <c r="H363" i="3"/>
  <c r="L363" i="3"/>
  <c r="G363" i="3"/>
  <c r="K363" i="3"/>
  <c r="F363" i="3"/>
  <c r="N363" i="3"/>
  <c r="J363" i="3"/>
  <c r="E363" i="3"/>
  <c r="I366" i="3"/>
  <c r="I368" i="3" s="1"/>
  <c r="D369" i="3"/>
  <c r="D371" i="3" s="1"/>
  <c r="I375" i="3"/>
  <c r="I377" i="3" s="1"/>
  <c r="D375" i="3"/>
  <c r="D377" i="3" s="1"/>
  <c r="P92" i="1"/>
  <c r="P86" i="1"/>
  <c r="F365" i="3" l="1"/>
  <c r="G365" i="3"/>
  <c r="M365" i="3"/>
  <c r="L365" i="3"/>
  <c r="E365" i="3"/>
  <c r="N365" i="3"/>
  <c r="K365" i="3"/>
  <c r="H365" i="3"/>
  <c r="J365" i="3"/>
  <c r="P94" i="1"/>
  <c r="P88" i="1"/>
  <c r="O369" i="3"/>
  <c r="O371" i="3" s="1"/>
  <c r="I363" i="3"/>
  <c r="I365" i="3" s="1"/>
  <c r="D363" i="3"/>
  <c r="D365" i="3" s="1"/>
  <c r="O375" i="3"/>
  <c r="O377" i="3" s="1"/>
  <c r="D599" i="1" l="1"/>
  <c r="C599" i="1"/>
  <c r="B599" i="1"/>
  <c r="J599" i="1" l="1"/>
  <c r="E599" i="1"/>
  <c r="I346" i="3" l="1"/>
  <c r="I348" i="3" s="1"/>
  <c r="D346" i="3"/>
  <c r="D348" i="3" s="1"/>
  <c r="E601" i="1"/>
  <c r="J601" i="1"/>
  <c r="P599" i="1"/>
  <c r="O346" i="3" l="1"/>
  <c r="O348" i="3" s="1"/>
  <c r="P601" i="1"/>
  <c r="J602" i="1"/>
  <c r="E602" i="1"/>
  <c r="E604" i="1" l="1"/>
  <c r="D349" i="3"/>
  <c r="D351" i="3" s="1"/>
  <c r="J604" i="1"/>
  <c r="I349" i="3"/>
  <c r="I351" i="3" s="1"/>
  <c r="P602" i="1"/>
  <c r="O349" i="3" l="1"/>
  <c r="O351" i="3" s="1"/>
  <c r="P604" i="1"/>
  <c r="B590" i="1"/>
  <c r="J590" i="1"/>
  <c r="J592" i="1" l="1"/>
  <c r="I337" i="3"/>
  <c r="I339" i="3" s="1"/>
  <c r="P590" i="1"/>
  <c r="P592" i="1" l="1"/>
  <c r="O337" i="3"/>
  <c r="O339" i="3" s="1"/>
  <c r="D405" i="1"/>
  <c r="G267" i="1"/>
  <c r="H267" i="1"/>
  <c r="I267" i="1"/>
  <c r="L267" i="1"/>
  <c r="M267" i="1"/>
  <c r="N267" i="1"/>
  <c r="F267" i="1" l="1"/>
  <c r="D544" i="1" l="1"/>
  <c r="O267" i="1" l="1"/>
  <c r="K267" i="1"/>
  <c r="E124" i="3" l="1"/>
  <c r="E126" i="3" s="1"/>
  <c r="F124" i="3"/>
  <c r="F126" i="3" s="1"/>
  <c r="G124" i="3"/>
  <c r="G126" i="3" s="1"/>
  <c r="H124" i="3"/>
  <c r="H126" i="3" s="1"/>
  <c r="J124" i="3"/>
  <c r="J126" i="3" s="1"/>
  <c r="K124" i="3"/>
  <c r="K126" i="3" s="1"/>
  <c r="L124" i="3"/>
  <c r="L126" i="3" s="1"/>
  <c r="M124" i="3"/>
  <c r="M126" i="3" s="1"/>
  <c r="N124" i="3"/>
  <c r="N126" i="3" s="1"/>
  <c r="E130" i="3"/>
  <c r="E132" i="3" s="1"/>
  <c r="F130" i="3"/>
  <c r="F132" i="3" s="1"/>
  <c r="G130" i="3"/>
  <c r="G132" i="3" s="1"/>
  <c r="H130" i="3"/>
  <c r="H132" i="3" s="1"/>
  <c r="J130" i="3"/>
  <c r="J132" i="3" s="1"/>
  <c r="K130" i="3"/>
  <c r="K132" i="3" s="1"/>
  <c r="L130" i="3"/>
  <c r="L132" i="3" s="1"/>
  <c r="M130" i="3"/>
  <c r="M132" i="3" s="1"/>
  <c r="N130" i="3"/>
  <c r="N132" i="3" s="1"/>
  <c r="E133" i="3"/>
  <c r="E135" i="3" s="1"/>
  <c r="F133" i="3"/>
  <c r="F135" i="3" s="1"/>
  <c r="G133" i="3"/>
  <c r="G135" i="3" s="1"/>
  <c r="H133" i="3"/>
  <c r="H135" i="3" s="1"/>
  <c r="J133" i="3"/>
  <c r="J135" i="3" s="1"/>
  <c r="K133" i="3"/>
  <c r="K135" i="3" s="1"/>
  <c r="L133" i="3"/>
  <c r="L135" i="3" s="1"/>
  <c r="M133" i="3"/>
  <c r="M135" i="3" s="1"/>
  <c r="N133" i="3"/>
  <c r="N135" i="3" s="1"/>
  <c r="E136" i="3"/>
  <c r="E138" i="3" s="1"/>
  <c r="F136" i="3"/>
  <c r="F138" i="3" s="1"/>
  <c r="G136" i="3"/>
  <c r="G138" i="3" s="1"/>
  <c r="H136" i="3"/>
  <c r="H138" i="3" s="1"/>
  <c r="J136" i="3"/>
  <c r="J138" i="3" s="1"/>
  <c r="K136" i="3"/>
  <c r="K138" i="3" s="1"/>
  <c r="L136" i="3"/>
  <c r="L138" i="3" s="1"/>
  <c r="M136" i="3"/>
  <c r="M138" i="3" s="1"/>
  <c r="N136" i="3"/>
  <c r="N138" i="3" s="1"/>
  <c r="E139" i="3"/>
  <c r="E141" i="3" s="1"/>
  <c r="F139" i="3"/>
  <c r="F141" i="3" s="1"/>
  <c r="G139" i="3"/>
  <c r="G141" i="3" s="1"/>
  <c r="H139" i="3"/>
  <c r="H141" i="3" s="1"/>
  <c r="J139" i="3"/>
  <c r="J141" i="3" s="1"/>
  <c r="K139" i="3"/>
  <c r="K141" i="3" s="1"/>
  <c r="L139" i="3"/>
  <c r="L141" i="3" s="1"/>
  <c r="M139" i="3"/>
  <c r="M141" i="3" s="1"/>
  <c r="N139" i="3"/>
  <c r="N141" i="3" s="1"/>
  <c r="E142" i="3"/>
  <c r="E144" i="3" s="1"/>
  <c r="F142" i="3"/>
  <c r="F144" i="3" s="1"/>
  <c r="G142" i="3"/>
  <c r="G144" i="3" s="1"/>
  <c r="H142" i="3"/>
  <c r="H144" i="3" s="1"/>
  <c r="J142" i="3"/>
  <c r="J144" i="3" s="1"/>
  <c r="K142" i="3"/>
  <c r="K144" i="3" s="1"/>
  <c r="L142" i="3"/>
  <c r="L144" i="3" s="1"/>
  <c r="M142" i="3"/>
  <c r="M144" i="3" s="1"/>
  <c r="N142" i="3"/>
  <c r="N144" i="3" s="1"/>
  <c r="E151" i="3"/>
  <c r="E153" i="3" s="1"/>
  <c r="F151" i="3"/>
  <c r="F153" i="3" s="1"/>
  <c r="G151" i="3"/>
  <c r="G153" i="3" s="1"/>
  <c r="H151" i="3"/>
  <c r="H153" i="3" s="1"/>
  <c r="K151" i="3"/>
  <c r="K153" i="3" s="1"/>
  <c r="L151" i="3"/>
  <c r="L153" i="3" s="1"/>
  <c r="M151" i="3"/>
  <c r="M153" i="3" s="1"/>
  <c r="E154" i="3"/>
  <c r="E156" i="3" s="1"/>
  <c r="F154" i="3"/>
  <c r="F156" i="3" s="1"/>
  <c r="G154" i="3"/>
  <c r="G156" i="3" s="1"/>
  <c r="H154" i="3"/>
  <c r="H156" i="3" s="1"/>
  <c r="J154" i="3"/>
  <c r="J156" i="3" s="1"/>
  <c r="K154" i="3"/>
  <c r="K156" i="3" s="1"/>
  <c r="L154" i="3"/>
  <c r="L156" i="3" s="1"/>
  <c r="M154" i="3"/>
  <c r="M156" i="3" s="1"/>
  <c r="N154" i="3"/>
  <c r="N156" i="3" s="1"/>
  <c r="E157" i="3"/>
  <c r="E161" i="3" s="1"/>
  <c r="F157" i="3"/>
  <c r="F161" i="3" s="1"/>
  <c r="G157" i="3"/>
  <c r="G161" i="3" s="1"/>
  <c r="H157" i="3"/>
  <c r="H161" i="3" s="1"/>
  <c r="J157" i="3"/>
  <c r="J161" i="3" s="1"/>
  <c r="K157" i="3"/>
  <c r="K161" i="3" s="1"/>
  <c r="L157" i="3"/>
  <c r="L161" i="3" s="1"/>
  <c r="M157" i="3"/>
  <c r="M161" i="3" s="1"/>
  <c r="N157" i="3"/>
  <c r="N161" i="3" s="1"/>
  <c r="E163" i="3"/>
  <c r="E165" i="3" s="1"/>
  <c r="F163" i="3"/>
  <c r="F165" i="3" s="1"/>
  <c r="G163" i="3"/>
  <c r="G165" i="3" s="1"/>
  <c r="H163" i="3"/>
  <c r="H165" i="3" s="1"/>
  <c r="J163" i="3"/>
  <c r="J165" i="3" s="1"/>
  <c r="K163" i="3"/>
  <c r="K165" i="3" s="1"/>
  <c r="L163" i="3"/>
  <c r="L165" i="3" s="1"/>
  <c r="M163" i="3"/>
  <c r="M165" i="3" s="1"/>
  <c r="N163" i="3"/>
  <c r="N165" i="3" s="1"/>
  <c r="E166" i="3"/>
  <c r="E168" i="3" s="1"/>
  <c r="F166" i="3"/>
  <c r="F168" i="3" s="1"/>
  <c r="G166" i="3"/>
  <c r="G168" i="3" s="1"/>
  <c r="H166" i="3"/>
  <c r="H168" i="3" s="1"/>
  <c r="J166" i="3"/>
  <c r="J168" i="3" s="1"/>
  <c r="K166" i="3"/>
  <c r="K168" i="3" s="1"/>
  <c r="L166" i="3"/>
  <c r="L168" i="3" s="1"/>
  <c r="M166" i="3"/>
  <c r="M168" i="3" s="1"/>
  <c r="N166" i="3"/>
  <c r="N168" i="3" s="1"/>
  <c r="E169" i="3"/>
  <c r="E173" i="3" s="1"/>
  <c r="F169" i="3"/>
  <c r="F173" i="3" s="1"/>
  <c r="G169" i="3"/>
  <c r="G173" i="3" s="1"/>
  <c r="H169" i="3"/>
  <c r="H173" i="3" s="1"/>
  <c r="J169" i="3"/>
  <c r="J173" i="3" s="1"/>
  <c r="K169" i="3"/>
  <c r="K173" i="3" s="1"/>
  <c r="L169" i="3"/>
  <c r="L173" i="3" s="1"/>
  <c r="M169" i="3"/>
  <c r="M173" i="3" s="1"/>
  <c r="N169" i="3"/>
  <c r="N173" i="3" s="1"/>
  <c r="E175" i="3"/>
  <c r="E179" i="3" s="1"/>
  <c r="F175" i="3"/>
  <c r="F179" i="3" s="1"/>
  <c r="G175" i="3"/>
  <c r="G179" i="3" s="1"/>
  <c r="H175" i="3"/>
  <c r="H179" i="3" s="1"/>
  <c r="J175" i="3"/>
  <c r="J179" i="3" s="1"/>
  <c r="K175" i="3"/>
  <c r="K179" i="3" s="1"/>
  <c r="L175" i="3"/>
  <c r="L179" i="3" s="1"/>
  <c r="M175" i="3"/>
  <c r="M179" i="3" s="1"/>
  <c r="N175" i="3"/>
  <c r="N179" i="3" s="1"/>
  <c r="E181" i="3"/>
  <c r="E183" i="3" s="1"/>
  <c r="F181" i="3"/>
  <c r="F183" i="3" s="1"/>
  <c r="G181" i="3"/>
  <c r="G183" i="3" s="1"/>
  <c r="H181" i="3"/>
  <c r="H183" i="3" s="1"/>
  <c r="J181" i="3"/>
  <c r="J183" i="3" s="1"/>
  <c r="K181" i="3"/>
  <c r="K183" i="3" s="1"/>
  <c r="L181" i="3"/>
  <c r="L183" i="3" s="1"/>
  <c r="M181" i="3"/>
  <c r="M183" i="3" s="1"/>
  <c r="N181" i="3"/>
  <c r="N183" i="3" s="1"/>
  <c r="E184" i="3"/>
  <c r="E186" i="3" s="1"/>
  <c r="F184" i="3"/>
  <c r="F186" i="3" s="1"/>
  <c r="G184" i="3"/>
  <c r="G186" i="3" s="1"/>
  <c r="H184" i="3"/>
  <c r="H186" i="3" s="1"/>
  <c r="J184" i="3"/>
  <c r="J186" i="3" s="1"/>
  <c r="K184" i="3"/>
  <c r="K186" i="3" s="1"/>
  <c r="L184" i="3"/>
  <c r="L186" i="3" s="1"/>
  <c r="M184" i="3"/>
  <c r="M186" i="3" s="1"/>
  <c r="N184" i="3"/>
  <c r="N186" i="3" s="1"/>
  <c r="E187" i="3"/>
  <c r="E189" i="3" s="1"/>
  <c r="F187" i="3"/>
  <c r="F189" i="3" s="1"/>
  <c r="G187" i="3"/>
  <c r="G189" i="3" s="1"/>
  <c r="H187" i="3"/>
  <c r="H189" i="3" s="1"/>
  <c r="J187" i="3"/>
  <c r="J189" i="3" s="1"/>
  <c r="K187" i="3"/>
  <c r="K189" i="3" s="1"/>
  <c r="L187" i="3"/>
  <c r="L189" i="3" s="1"/>
  <c r="M187" i="3"/>
  <c r="M189" i="3" s="1"/>
  <c r="N187" i="3"/>
  <c r="N189" i="3" s="1"/>
  <c r="E190" i="3"/>
  <c r="E192" i="3" s="1"/>
  <c r="F190" i="3"/>
  <c r="F192" i="3" s="1"/>
  <c r="G190" i="3"/>
  <c r="G192" i="3" s="1"/>
  <c r="H190" i="3"/>
  <c r="H192" i="3" s="1"/>
  <c r="J190" i="3"/>
  <c r="J192" i="3" s="1"/>
  <c r="K190" i="3"/>
  <c r="K192" i="3" s="1"/>
  <c r="L190" i="3"/>
  <c r="L192" i="3" s="1"/>
  <c r="M190" i="3"/>
  <c r="M192" i="3" s="1"/>
  <c r="N190" i="3"/>
  <c r="N192" i="3" s="1"/>
  <c r="E193" i="3"/>
  <c r="E195" i="3" s="1"/>
  <c r="F193" i="3"/>
  <c r="F195" i="3" s="1"/>
  <c r="G193" i="3"/>
  <c r="G195" i="3" s="1"/>
  <c r="H193" i="3"/>
  <c r="H195" i="3" s="1"/>
  <c r="J193" i="3"/>
  <c r="J195" i="3" s="1"/>
  <c r="K193" i="3"/>
  <c r="K195" i="3" s="1"/>
  <c r="L193" i="3"/>
  <c r="L195" i="3" s="1"/>
  <c r="M193" i="3"/>
  <c r="M195" i="3" s="1"/>
  <c r="N193" i="3"/>
  <c r="N195" i="3" s="1"/>
  <c r="E202" i="3"/>
  <c r="E204" i="3" s="1"/>
  <c r="F202" i="3"/>
  <c r="F204" i="3" s="1"/>
  <c r="G202" i="3"/>
  <c r="G204" i="3" s="1"/>
  <c r="H202" i="3"/>
  <c r="H204" i="3" s="1"/>
  <c r="J202" i="3"/>
  <c r="J204" i="3" s="1"/>
  <c r="K202" i="3"/>
  <c r="K204" i="3" s="1"/>
  <c r="L202" i="3"/>
  <c r="L204" i="3" s="1"/>
  <c r="M202" i="3"/>
  <c r="M204" i="3" s="1"/>
  <c r="N202" i="3"/>
  <c r="N204" i="3" s="1"/>
  <c r="E205" i="3"/>
  <c r="E209" i="3" s="1"/>
  <c r="F205" i="3"/>
  <c r="F209" i="3" s="1"/>
  <c r="G205" i="3"/>
  <c r="G209" i="3" s="1"/>
  <c r="H205" i="3"/>
  <c r="H209" i="3" s="1"/>
  <c r="J205" i="3"/>
  <c r="J209" i="3" s="1"/>
  <c r="K205" i="3"/>
  <c r="K209" i="3" s="1"/>
  <c r="L205" i="3"/>
  <c r="L209" i="3" s="1"/>
  <c r="M205" i="3"/>
  <c r="M209" i="3" s="1"/>
  <c r="N205" i="3"/>
  <c r="N209" i="3" s="1"/>
  <c r="E211" i="3"/>
  <c r="E215" i="3" s="1"/>
  <c r="F211" i="3"/>
  <c r="F215" i="3" s="1"/>
  <c r="G211" i="3"/>
  <c r="G215" i="3" s="1"/>
  <c r="H211" i="3"/>
  <c r="H215" i="3" s="1"/>
  <c r="J211" i="3"/>
  <c r="J215" i="3" s="1"/>
  <c r="K211" i="3"/>
  <c r="K215" i="3" s="1"/>
  <c r="L211" i="3"/>
  <c r="L215" i="3" s="1"/>
  <c r="M211" i="3"/>
  <c r="M215" i="3" s="1"/>
  <c r="N211" i="3"/>
  <c r="N215" i="3" s="1"/>
  <c r="F217" i="3"/>
  <c r="F219" i="3" s="1"/>
  <c r="G217" i="3"/>
  <c r="G219" i="3" s="1"/>
  <c r="H217" i="3"/>
  <c r="H219" i="3" s="1"/>
  <c r="J217" i="3"/>
  <c r="J219" i="3" s="1"/>
  <c r="K217" i="3"/>
  <c r="K219" i="3" s="1"/>
  <c r="L217" i="3"/>
  <c r="L219" i="3" s="1"/>
  <c r="M217" i="3"/>
  <c r="M219" i="3" s="1"/>
  <c r="N217" i="3"/>
  <c r="N219" i="3" s="1"/>
  <c r="E220" i="3"/>
  <c r="E222" i="3" s="1"/>
  <c r="F220" i="3"/>
  <c r="F222" i="3" s="1"/>
  <c r="G220" i="3"/>
  <c r="G222" i="3" s="1"/>
  <c r="H220" i="3"/>
  <c r="H222" i="3" s="1"/>
  <c r="J220" i="3"/>
  <c r="J222" i="3" s="1"/>
  <c r="K220" i="3"/>
  <c r="K222" i="3" s="1"/>
  <c r="L220" i="3"/>
  <c r="L222" i="3" s="1"/>
  <c r="M220" i="3"/>
  <c r="M222" i="3" s="1"/>
  <c r="N220" i="3"/>
  <c r="N222" i="3" s="1"/>
  <c r="E223" i="3"/>
  <c r="E225" i="3" s="1"/>
  <c r="F223" i="3"/>
  <c r="F225" i="3" s="1"/>
  <c r="G223" i="3"/>
  <c r="G225" i="3" s="1"/>
  <c r="H223" i="3"/>
  <c r="H225" i="3" s="1"/>
  <c r="J223" i="3"/>
  <c r="J225" i="3" s="1"/>
  <c r="K223" i="3"/>
  <c r="K225" i="3" s="1"/>
  <c r="L223" i="3"/>
  <c r="L225" i="3" s="1"/>
  <c r="M223" i="3"/>
  <c r="M225" i="3" s="1"/>
  <c r="N223" i="3"/>
  <c r="N225" i="3" s="1"/>
  <c r="E226" i="3"/>
  <c r="E228" i="3" s="1"/>
  <c r="F226" i="3"/>
  <c r="F228" i="3" s="1"/>
  <c r="G226" i="3"/>
  <c r="G228" i="3" s="1"/>
  <c r="H226" i="3"/>
  <c r="H228" i="3" s="1"/>
  <c r="J226" i="3"/>
  <c r="J228" i="3" s="1"/>
  <c r="K226" i="3"/>
  <c r="K228" i="3" s="1"/>
  <c r="L226" i="3"/>
  <c r="L228" i="3" s="1"/>
  <c r="M226" i="3"/>
  <c r="M228" i="3" s="1"/>
  <c r="N226" i="3"/>
  <c r="N228" i="3" s="1"/>
  <c r="E229" i="3"/>
  <c r="E231" i="3" s="1"/>
  <c r="F229" i="3"/>
  <c r="F231" i="3" s="1"/>
  <c r="G229" i="3"/>
  <c r="G231" i="3" s="1"/>
  <c r="H229" i="3"/>
  <c r="H231" i="3" s="1"/>
  <c r="J229" i="3"/>
  <c r="J231" i="3" s="1"/>
  <c r="K229" i="3"/>
  <c r="K231" i="3" s="1"/>
  <c r="L229" i="3"/>
  <c r="L231" i="3" s="1"/>
  <c r="M229" i="3"/>
  <c r="M231" i="3" s="1"/>
  <c r="N229" i="3"/>
  <c r="N231" i="3" s="1"/>
  <c r="E232" i="3"/>
  <c r="E234" i="3" s="1"/>
  <c r="F232" i="3"/>
  <c r="F234" i="3" s="1"/>
  <c r="G232" i="3"/>
  <c r="G234" i="3" s="1"/>
  <c r="H232" i="3"/>
  <c r="H234" i="3" s="1"/>
  <c r="J232" i="3"/>
  <c r="J234" i="3" s="1"/>
  <c r="K232" i="3"/>
  <c r="K234" i="3" s="1"/>
  <c r="L232" i="3"/>
  <c r="L234" i="3" s="1"/>
  <c r="M232" i="3"/>
  <c r="M234" i="3" s="1"/>
  <c r="N232" i="3"/>
  <c r="N234" i="3" s="1"/>
  <c r="E244" i="3"/>
  <c r="E246" i="3" s="1"/>
  <c r="F244" i="3"/>
  <c r="F246" i="3" s="1"/>
  <c r="G244" i="3"/>
  <c r="G246" i="3" s="1"/>
  <c r="H244" i="3"/>
  <c r="H246" i="3" s="1"/>
  <c r="J244" i="3"/>
  <c r="J246" i="3" s="1"/>
  <c r="K244" i="3"/>
  <c r="K246" i="3" s="1"/>
  <c r="L244" i="3"/>
  <c r="L246" i="3" s="1"/>
  <c r="M244" i="3"/>
  <c r="M246" i="3" s="1"/>
  <c r="N244" i="3"/>
  <c r="N246" i="3" s="1"/>
  <c r="E247" i="3"/>
  <c r="E249" i="3" s="1"/>
  <c r="F247" i="3"/>
  <c r="F249" i="3" s="1"/>
  <c r="G247" i="3"/>
  <c r="G249" i="3" s="1"/>
  <c r="H247" i="3"/>
  <c r="H249" i="3" s="1"/>
  <c r="J247" i="3"/>
  <c r="J249" i="3" s="1"/>
  <c r="K247" i="3"/>
  <c r="K249" i="3" s="1"/>
  <c r="L247" i="3"/>
  <c r="L249" i="3" s="1"/>
  <c r="M247" i="3"/>
  <c r="M249" i="3" s="1"/>
  <c r="N247" i="3"/>
  <c r="N249" i="3" s="1"/>
  <c r="E250" i="3"/>
  <c r="E252" i="3" s="1"/>
  <c r="F250" i="3"/>
  <c r="F252" i="3" s="1"/>
  <c r="G250" i="3"/>
  <c r="G252" i="3" s="1"/>
  <c r="H250" i="3"/>
  <c r="H252" i="3" s="1"/>
  <c r="J250" i="3"/>
  <c r="J252" i="3" s="1"/>
  <c r="K250" i="3"/>
  <c r="K252" i="3" s="1"/>
  <c r="L250" i="3"/>
  <c r="L252" i="3" s="1"/>
  <c r="M250" i="3"/>
  <c r="M252" i="3" s="1"/>
  <c r="N250" i="3"/>
  <c r="N252" i="3" s="1"/>
  <c r="E253" i="3"/>
  <c r="E255" i="3" s="1"/>
  <c r="F253" i="3"/>
  <c r="F255" i="3" s="1"/>
  <c r="G253" i="3"/>
  <c r="G255" i="3" s="1"/>
  <c r="H253" i="3"/>
  <c r="H255" i="3" s="1"/>
  <c r="J253" i="3"/>
  <c r="J255" i="3" s="1"/>
  <c r="K253" i="3"/>
  <c r="K255" i="3" s="1"/>
  <c r="L253" i="3"/>
  <c r="L255" i="3" s="1"/>
  <c r="M253" i="3"/>
  <c r="M255" i="3" s="1"/>
  <c r="N253" i="3"/>
  <c r="N255" i="3" s="1"/>
  <c r="E259" i="3"/>
  <c r="E261" i="3" s="1"/>
  <c r="F259" i="3"/>
  <c r="F261" i="3" s="1"/>
  <c r="G259" i="3"/>
  <c r="G261" i="3" s="1"/>
  <c r="H259" i="3"/>
  <c r="H261" i="3" s="1"/>
  <c r="J259" i="3"/>
  <c r="J261" i="3" s="1"/>
  <c r="K259" i="3"/>
  <c r="K261" i="3" s="1"/>
  <c r="L259" i="3"/>
  <c r="L261" i="3" s="1"/>
  <c r="M259" i="3"/>
  <c r="M261" i="3" s="1"/>
  <c r="N259" i="3"/>
  <c r="N261" i="3" s="1"/>
  <c r="E262" i="3"/>
  <c r="E264" i="3" s="1"/>
  <c r="F262" i="3"/>
  <c r="F264" i="3" s="1"/>
  <c r="G262" i="3"/>
  <c r="G264" i="3" s="1"/>
  <c r="H262" i="3"/>
  <c r="H264" i="3" s="1"/>
  <c r="J262" i="3"/>
  <c r="J264" i="3" s="1"/>
  <c r="K262" i="3"/>
  <c r="K264" i="3" s="1"/>
  <c r="L262" i="3"/>
  <c r="L264" i="3" s="1"/>
  <c r="M262" i="3"/>
  <c r="M264" i="3" s="1"/>
  <c r="N262" i="3"/>
  <c r="N264" i="3" s="1"/>
  <c r="E268" i="3"/>
  <c r="E270" i="3" s="1"/>
  <c r="F268" i="3"/>
  <c r="F270" i="3" s="1"/>
  <c r="G268" i="3"/>
  <c r="G270" i="3" s="1"/>
  <c r="H268" i="3"/>
  <c r="H270" i="3" s="1"/>
  <c r="J268" i="3"/>
  <c r="J270" i="3" s="1"/>
  <c r="K268" i="3"/>
  <c r="K270" i="3" s="1"/>
  <c r="L268" i="3"/>
  <c r="L270" i="3" s="1"/>
  <c r="M268" i="3"/>
  <c r="M270" i="3" s="1"/>
  <c r="N268" i="3"/>
  <c r="N270" i="3" s="1"/>
  <c r="F271" i="3"/>
  <c r="F273" i="3" s="1"/>
  <c r="G271" i="3"/>
  <c r="G273" i="3" s="1"/>
  <c r="H271" i="3"/>
  <c r="H273" i="3" s="1"/>
  <c r="J271" i="3"/>
  <c r="J273" i="3" s="1"/>
  <c r="K271" i="3"/>
  <c r="K273" i="3" s="1"/>
  <c r="L271" i="3"/>
  <c r="L273" i="3" s="1"/>
  <c r="M271" i="3"/>
  <c r="M273" i="3" s="1"/>
  <c r="N271" i="3"/>
  <c r="N273" i="3" s="1"/>
  <c r="E280" i="3"/>
  <c r="F280" i="3"/>
  <c r="G280" i="3"/>
  <c r="H280" i="3"/>
  <c r="J280" i="3"/>
  <c r="K280" i="3"/>
  <c r="L280" i="3"/>
  <c r="M280" i="3"/>
  <c r="N280" i="3"/>
  <c r="E283" i="3"/>
  <c r="E285" i="3" s="1"/>
  <c r="F283" i="3"/>
  <c r="F285" i="3" s="1"/>
  <c r="G283" i="3"/>
  <c r="G285" i="3" s="1"/>
  <c r="H283" i="3"/>
  <c r="H285" i="3" s="1"/>
  <c r="J283" i="3"/>
  <c r="J285" i="3" s="1"/>
  <c r="K283" i="3"/>
  <c r="K285" i="3" s="1"/>
  <c r="L283" i="3"/>
  <c r="L285" i="3" s="1"/>
  <c r="M283" i="3"/>
  <c r="M285" i="3" s="1"/>
  <c r="N283" i="3"/>
  <c r="N285" i="3" s="1"/>
  <c r="E289" i="3"/>
  <c r="E291" i="3" s="1"/>
  <c r="F289" i="3"/>
  <c r="F291" i="3" s="1"/>
  <c r="E292" i="3"/>
  <c r="E294" i="3" s="1"/>
  <c r="F292" i="3"/>
  <c r="F294" i="3" s="1"/>
  <c r="G292" i="3"/>
  <c r="G294" i="3" s="1"/>
  <c r="H292" i="3"/>
  <c r="H294" i="3" s="1"/>
  <c r="J292" i="3"/>
  <c r="J294" i="3" s="1"/>
  <c r="K292" i="3"/>
  <c r="K294" i="3" s="1"/>
  <c r="L292" i="3"/>
  <c r="L294" i="3" s="1"/>
  <c r="M292" i="3"/>
  <c r="M294" i="3" s="1"/>
  <c r="N292" i="3"/>
  <c r="N294" i="3" s="1"/>
  <c r="E298" i="3"/>
  <c r="E300" i="3" s="1"/>
  <c r="F298" i="3"/>
  <c r="F300" i="3" s="1"/>
  <c r="G298" i="3"/>
  <c r="G300" i="3" s="1"/>
  <c r="H298" i="3"/>
  <c r="H300" i="3" s="1"/>
  <c r="K298" i="3"/>
  <c r="K300" i="3" s="1"/>
  <c r="L298" i="3"/>
  <c r="L300" i="3" s="1"/>
  <c r="M298" i="3"/>
  <c r="M300" i="3" s="1"/>
  <c r="N298" i="3"/>
  <c r="N300" i="3" s="1"/>
  <c r="E301" i="3"/>
  <c r="E303" i="3" s="1"/>
  <c r="F301" i="3"/>
  <c r="F303" i="3" s="1"/>
  <c r="G301" i="3"/>
  <c r="G303" i="3" s="1"/>
  <c r="H301" i="3"/>
  <c r="H303" i="3" s="1"/>
  <c r="J301" i="3"/>
  <c r="J303" i="3" s="1"/>
  <c r="K301" i="3"/>
  <c r="K303" i="3" s="1"/>
  <c r="L301" i="3"/>
  <c r="L303" i="3" s="1"/>
  <c r="M301" i="3"/>
  <c r="M303" i="3" s="1"/>
  <c r="N301" i="3"/>
  <c r="N303" i="3" s="1"/>
  <c r="F407" i="3"/>
  <c r="F409" i="3" s="1"/>
  <c r="G407" i="3"/>
  <c r="G409" i="3" s="1"/>
  <c r="H407" i="3"/>
  <c r="H409" i="3" s="1"/>
  <c r="J407" i="3"/>
  <c r="K407" i="3"/>
  <c r="L407" i="3"/>
  <c r="M407" i="3"/>
  <c r="N407" i="3"/>
  <c r="E431" i="3"/>
  <c r="E435" i="3" s="1"/>
  <c r="F431" i="3"/>
  <c r="F435" i="3" s="1"/>
  <c r="G431" i="3"/>
  <c r="G435" i="3" s="1"/>
  <c r="H431" i="3"/>
  <c r="H435" i="3" s="1"/>
  <c r="J431" i="3"/>
  <c r="J435" i="3" s="1"/>
  <c r="K431" i="3"/>
  <c r="K435" i="3" s="1"/>
  <c r="L431" i="3"/>
  <c r="L435" i="3" s="1"/>
  <c r="M431" i="3"/>
  <c r="M435" i="3" s="1"/>
  <c r="N431" i="3"/>
  <c r="N435" i="3" s="1"/>
  <c r="E461" i="3"/>
  <c r="F461" i="3"/>
  <c r="G461" i="3"/>
  <c r="H461" i="3"/>
  <c r="J461" i="3"/>
  <c r="K461" i="3"/>
  <c r="L461" i="3"/>
  <c r="M461" i="3"/>
  <c r="N461" i="3"/>
  <c r="E464" i="3"/>
  <c r="E466" i="3" s="1"/>
  <c r="F464" i="3"/>
  <c r="F466" i="3" s="1"/>
  <c r="G464" i="3"/>
  <c r="G466" i="3" s="1"/>
  <c r="H464" i="3"/>
  <c r="H466" i="3" s="1"/>
  <c r="J464" i="3"/>
  <c r="J466" i="3" s="1"/>
  <c r="K464" i="3"/>
  <c r="K466" i="3" s="1"/>
  <c r="L464" i="3"/>
  <c r="L466" i="3" s="1"/>
  <c r="M464" i="3"/>
  <c r="M466" i="3" s="1"/>
  <c r="N464" i="3"/>
  <c r="N466" i="3" s="1"/>
  <c r="D470" i="3"/>
  <c r="E467" i="3"/>
  <c r="E469" i="3" s="1"/>
  <c r="F467" i="3"/>
  <c r="F469" i="3" s="1"/>
  <c r="G467" i="3"/>
  <c r="G469" i="3" s="1"/>
  <c r="H467" i="3"/>
  <c r="H469" i="3" s="1"/>
  <c r="J467" i="3"/>
  <c r="J469" i="3" s="1"/>
  <c r="K467" i="3"/>
  <c r="K469" i="3" s="1"/>
  <c r="L467" i="3"/>
  <c r="L469" i="3" s="1"/>
  <c r="M467" i="3"/>
  <c r="M469" i="3" s="1"/>
  <c r="N467" i="3"/>
  <c r="N469" i="3" s="1"/>
  <c r="J166" i="1"/>
  <c r="J687" i="1"/>
  <c r="J689" i="1" s="1"/>
  <c r="J690" i="1"/>
  <c r="J692" i="1" s="1"/>
  <c r="J696" i="1"/>
  <c r="J698" i="1" s="1"/>
  <c r="J699" i="1"/>
  <c r="J704" i="1"/>
  <c r="J705" i="1"/>
  <c r="J684" i="1"/>
  <c r="J618" i="1"/>
  <c r="J620" i="1" s="1"/>
  <c r="J575" i="1"/>
  <c r="J578" i="1"/>
  <c r="J581" i="1"/>
  <c r="J584" i="1"/>
  <c r="J593" i="1"/>
  <c r="J554" i="1"/>
  <c r="J467" i="1"/>
  <c r="J469" i="1" s="1"/>
  <c r="J470" i="1"/>
  <c r="J473" i="1"/>
  <c r="I292" i="3"/>
  <c r="I294" i="3" s="1"/>
  <c r="J485" i="1"/>
  <c r="J488" i="1"/>
  <c r="J494" i="1"/>
  <c r="J496" i="1" s="1"/>
  <c r="J514" i="1"/>
  <c r="J516" i="1" s="1"/>
  <c r="J544" i="1"/>
  <c r="J546" i="1" s="1"/>
  <c r="J461" i="1"/>
  <c r="J438" i="1"/>
  <c r="J440" i="1" s="1"/>
  <c r="J441" i="1"/>
  <c r="J443" i="1" s="1"/>
  <c r="J444" i="1"/>
  <c r="J446" i="1" s="1"/>
  <c r="J447" i="1"/>
  <c r="J429" i="1"/>
  <c r="J431" i="1" s="1"/>
  <c r="J417" i="1"/>
  <c r="J420" i="1"/>
  <c r="J414" i="1"/>
  <c r="J333" i="1"/>
  <c r="J339" i="1"/>
  <c r="J342" i="1"/>
  <c r="J345" i="1"/>
  <c r="J351" i="1"/>
  <c r="J357" i="1"/>
  <c r="J363" i="1"/>
  <c r="J366" i="1"/>
  <c r="J372" i="1"/>
  <c r="J378" i="1"/>
  <c r="J381" i="1"/>
  <c r="J384" i="1"/>
  <c r="J387" i="1"/>
  <c r="J390" i="1"/>
  <c r="J393" i="1"/>
  <c r="J396" i="1"/>
  <c r="J400" i="1" s="1"/>
  <c r="J405" i="1"/>
  <c r="J321" i="1"/>
  <c r="J323" i="1" s="1"/>
  <c r="J276" i="1"/>
  <c r="J282" i="1"/>
  <c r="J288" i="1"/>
  <c r="J291" i="1"/>
  <c r="J294" i="1"/>
  <c r="J297" i="1"/>
  <c r="J300" i="1"/>
  <c r="J273" i="1"/>
  <c r="J275" i="1" s="1"/>
  <c r="J178" i="1"/>
  <c r="J187" i="1"/>
  <c r="J205" i="1"/>
  <c r="J223" i="1"/>
  <c r="J226" i="1"/>
  <c r="J232" i="1"/>
  <c r="J163" i="1"/>
  <c r="J32" i="1"/>
  <c r="J34" i="1" s="1"/>
  <c r="J35" i="1"/>
  <c r="J37" i="1" s="1"/>
  <c r="J41" i="1"/>
  <c r="J47" i="1"/>
  <c r="J50" i="1"/>
  <c r="J52" i="1" s="1"/>
  <c r="J53" i="1"/>
  <c r="J56" i="1"/>
  <c r="J59" i="1"/>
  <c r="J62" i="1"/>
  <c r="J68" i="1"/>
  <c r="J71" i="1"/>
  <c r="J74" i="1"/>
  <c r="J77" i="1"/>
  <c r="J80" i="1"/>
  <c r="J101" i="1"/>
  <c r="J107" i="1"/>
  <c r="J110" i="1"/>
  <c r="J113" i="1"/>
  <c r="J116" i="1"/>
  <c r="J119" i="1"/>
  <c r="J122" i="1"/>
  <c r="J126" i="1" s="1"/>
  <c r="J128" i="1"/>
  <c r="J134" i="1"/>
  <c r="I461" i="3"/>
  <c r="J23" i="1"/>
  <c r="J109" i="1" l="1"/>
  <c r="J76" i="1"/>
  <c r="J61" i="1"/>
  <c r="J207" i="1"/>
  <c r="J302" i="1"/>
  <c r="J290" i="1"/>
  <c r="J389" i="1"/>
  <c r="J376" i="1"/>
  <c r="J355" i="1"/>
  <c r="J337" i="1"/>
  <c r="J475" i="1"/>
  <c r="J577" i="1"/>
  <c r="J130" i="1"/>
  <c r="J121" i="1"/>
  <c r="J136" i="1"/>
  <c r="I391" i="3"/>
  <c r="I393" i="3" s="1"/>
  <c r="J73" i="1"/>
  <c r="J58" i="1"/>
  <c r="J43" i="1"/>
  <c r="J234" i="1"/>
  <c r="J191" i="1"/>
  <c r="J299" i="1"/>
  <c r="J284" i="1"/>
  <c r="J386" i="1"/>
  <c r="J370" i="1"/>
  <c r="J349" i="1"/>
  <c r="J490" i="1"/>
  <c r="J472" i="1"/>
  <c r="J701" i="1"/>
  <c r="J168" i="1"/>
  <c r="J70" i="1"/>
  <c r="J230" i="1"/>
  <c r="J184" i="1"/>
  <c r="J296" i="1"/>
  <c r="J278" i="1"/>
  <c r="J395" i="1"/>
  <c r="J383" i="1"/>
  <c r="J365" i="1"/>
  <c r="J344" i="1"/>
  <c r="J422" i="1"/>
  <c r="J487" i="1"/>
  <c r="J112" i="1"/>
  <c r="J79" i="1"/>
  <c r="J225" i="1"/>
  <c r="J293" i="1"/>
  <c r="J392" i="1"/>
  <c r="J380" i="1"/>
  <c r="J359" i="1"/>
  <c r="J341" i="1"/>
  <c r="J419" i="1"/>
  <c r="J707" i="1"/>
  <c r="J55" i="1"/>
  <c r="I235" i="3"/>
  <c r="I239" i="3" s="1"/>
  <c r="J411" i="1"/>
  <c r="J413" i="1" s="1"/>
  <c r="J410" i="1" s="1"/>
  <c r="N282" i="3"/>
  <c r="N277" i="3"/>
  <c r="N279" i="3" s="1"/>
  <c r="J282" i="3"/>
  <c r="J277" i="3"/>
  <c r="J279" i="3" s="1"/>
  <c r="E277" i="3"/>
  <c r="E279" i="3" s="1"/>
  <c r="E282" i="3"/>
  <c r="M277" i="3"/>
  <c r="M279" i="3" s="1"/>
  <c r="M282" i="3"/>
  <c r="H277" i="3"/>
  <c r="H279" i="3" s="1"/>
  <c r="H282" i="3"/>
  <c r="L277" i="3"/>
  <c r="L279" i="3" s="1"/>
  <c r="L282" i="3"/>
  <c r="G277" i="3"/>
  <c r="G279" i="3" s="1"/>
  <c r="G282" i="3"/>
  <c r="K277" i="3"/>
  <c r="K279" i="3" s="1"/>
  <c r="K282" i="3"/>
  <c r="F282" i="3"/>
  <c r="F277" i="3"/>
  <c r="F279" i="3" s="1"/>
  <c r="J82" i="1"/>
  <c r="I274" i="3"/>
  <c r="I276" i="3" s="1"/>
  <c r="K387" i="3"/>
  <c r="K307" i="3" s="1"/>
  <c r="K311" i="3" s="1"/>
  <c r="K409" i="3"/>
  <c r="J387" i="3"/>
  <c r="J307" i="3" s="1"/>
  <c r="J311" i="3" s="1"/>
  <c r="J409" i="3"/>
  <c r="M387" i="3"/>
  <c r="M307" i="3" s="1"/>
  <c r="M311" i="3" s="1"/>
  <c r="M409" i="3"/>
  <c r="N387" i="3"/>
  <c r="N307" i="3" s="1"/>
  <c r="N311" i="3" s="1"/>
  <c r="N409" i="3"/>
  <c r="L387" i="3"/>
  <c r="L307" i="3" s="1"/>
  <c r="L311" i="3" s="1"/>
  <c r="L409" i="3"/>
  <c r="I458" i="3"/>
  <c r="I460" i="3" s="1"/>
  <c r="I463" i="3"/>
  <c r="M458" i="3"/>
  <c r="M460" i="3" s="1"/>
  <c r="M463" i="3"/>
  <c r="H458" i="3"/>
  <c r="H460" i="3" s="1"/>
  <c r="H463" i="3"/>
  <c r="L458" i="3"/>
  <c r="L460" i="3" s="1"/>
  <c r="L463" i="3"/>
  <c r="G463" i="3"/>
  <c r="G458" i="3"/>
  <c r="G460" i="3" s="1"/>
  <c r="K458" i="3"/>
  <c r="K460" i="3" s="1"/>
  <c r="K463" i="3"/>
  <c r="F458" i="3"/>
  <c r="F460" i="3" s="1"/>
  <c r="F463" i="3"/>
  <c r="N463" i="3"/>
  <c r="N458" i="3"/>
  <c r="N460" i="3" s="1"/>
  <c r="J458" i="3"/>
  <c r="J460" i="3" s="1"/>
  <c r="J463" i="3"/>
  <c r="E458" i="3"/>
  <c r="E460" i="3" s="1"/>
  <c r="E463" i="3"/>
  <c r="D467" i="3"/>
  <c r="D469" i="3" s="1"/>
  <c r="D472" i="3"/>
  <c r="J49" i="1"/>
  <c r="I199" i="3"/>
  <c r="I201" i="3" s="1"/>
  <c r="J583" i="1"/>
  <c r="I328" i="3"/>
  <c r="I330" i="3" s="1"/>
  <c r="J118" i="1"/>
  <c r="I413" i="3"/>
  <c r="I415" i="3" s="1"/>
  <c r="J103" i="1"/>
  <c r="J407" i="1"/>
  <c r="I491" i="3"/>
  <c r="I493" i="3" s="1"/>
  <c r="J580" i="1"/>
  <c r="I325" i="3"/>
  <c r="I327" i="3" s="1"/>
  <c r="J115" i="1"/>
  <c r="J595" i="1"/>
  <c r="I340" i="3"/>
  <c r="I342" i="3" s="1"/>
  <c r="I18" i="3"/>
  <c r="J17" i="1"/>
  <c r="J14" i="1" s="1"/>
  <c r="J586" i="1"/>
  <c r="I331" i="3"/>
  <c r="I333" i="3" s="1"/>
  <c r="L145" i="3"/>
  <c r="L149" i="3" s="1"/>
  <c r="F145" i="3"/>
  <c r="F149" i="3" s="1"/>
  <c r="K145" i="3"/>
  <c r="K149" i="3" s="1"/>
  <c r="H145" i="3"/>
  <c r="H149" i="3" s="1"/>
  <c r="M145" i="3"/>
  <c r="M149" i="3" s="1"/>
  <c r="G145" i="3"/>
  <c r="G149" i="3" s="1"/>
  <c r="J165" i="1"/>
  <c r="J463" i="1"/>
  <c r="J556" i="1"/>
  <c r="J426" i="1"/>
  <c r="J428" i="1" s="1"/>
  <c r="J425" i="1" s="1"/>
  <c r="J449" i="1"/>
  <c r="J416" i="1"/>
  <c r="J681" i="1"/>
  <c r="J683" i="1" s="1"/>
  <c r="J680" i="1" s="1"/>
  <c r="J686" i="1"/>
  <c r="J25" i="1"/>
  <c r="I295" i="3"/>
  <c r="I297" i="3" s="1"/>
  <c r="I39" i="3"/>
  <c r="I41" i="3" s="1"/>
  <c r="I103" i="3"/>
  <c r="I107" i="3" s="1"/>
  <c r="I51" i="3"/>
  <c r="I57" i="3" s="1"/>
  <c r="I136" i="3"/>
  <c r="I138" i="3" s="1"/>
  <c r="I220" i="3"/>
  <c r="I222" i="3" s="1"/>
  <c r="I202" i="3"/>
  <c r="I204" i="3" s="1"/>
  <c r="I244" i="3"/>
  <c r="I246" i="3" s="1"/>
  <c r="I464" i="3"/>
  <c r="I466" i="3" s="1"/>
  <c r="I431" i="3"/>
  <c r="I435" i="3" s="1"/>
  <c r="I407" i="3"/>
  <c r="I409" i="3" s="1"/>
  <c r="I265" i="3"/>
  <c r="I267" i="3" s="1"/>
  <c r="I428" i="3"/>
  <c r="I430" i="3" s="1"/>
  <c r="I404" i="3"/>
  <c r="I406" i="3" s="1"/>
  <c r="I262" i="3"/>
  <c r="I264" i="3" s="1"/>
  <c r="I193" i="3"/>
  <c r="I195" i="3" s="1"/>
  <c r="I100" i="3"/>
  <c r="I102" i="3" s="1"/>
  <c r="I133" i="3"/>
  <c r="I135" i="3" s="1"/>
  <c r="I217" i="3"/>
  <c r="I219" i="3" s="1"/>
  <c r="I181" i="3"/>
  <c r="I183" i="3" s="1"/>
  <c r="I163" i="3"/>
  <c r="I165" i="3" s="1"/>
  <c r="I187" i="3"/>
  <c r="I189" i="3" s="1"/>
  <c r="I283" i="3"/>
  <c r="I285" i="3" s="1"/>
  <c r="I271" i="3"/>
  <c r="I273" i="3" s="1"/>
  <c r="I259" i="3"/>
  <c r="I261" i="3" s="1"/>
  <c r="I190" i="3"/>
  <c r="I192" i="3" s="1"/>
  <c r="I79" i="3"/>
  <c r="I81" i="3" s="1"/>
  <c r="I142" i="3"/>
  <c r="I144" i="3" s="1"/>
  <c r="I130" i="3"/>
  <c r="I132" i="3" s="1"/>
  <c r="I226" i="3"/>
  <c r="I228" i="3" s="1"/>
  <c r="I211" i="3"/>
  <c r="I215" i="3" s="1"/>
  <c r="I175" i="3"/>
  <c r="I179" i="3" s="1"/>
  <c r="I184" i="3"/>
  <c r="I186" i="3" s="1"/>
  <c r="I479" i="3"/>
  <c r="I452" i="3"/>
  <c r="I454" i="3" s="1"/>
  <c r="I268" i="3"/>
  <c r="I270" i="3" s="1"/>
  <c r="I60" i="3"/>
  <c r="I64" i="3" s="1"/>
  <c r="I139" i="3"/>
  <c r="I141" i="3" s="1"/>
  <c r="I223" i="3"/>
  <c r="I225" i="3" s="1"/>
  <c r="I205" i="3"/>
  <c r="I209" i="3" s="1"/>
  <c r="I169" i="3"/>
  <c r="I173" i="3" s="1"/>
  <c r="I467" i="3"/>
  <c r="I469" i="3" s="1"/>
  <c r="I301" i="3"/>
  <c r="I303" i="3" s="1"/>
  <c r="I109" i="3"/>
  <c r="I118" i="3"/>
  <c r="I120" i="3" s="1"/>
  <c r="M115" i="3"/>
  <c r="M117" i="3" s="1"/>
  <c r="K115" i="3"/>
  <c r="K117" i="3" s="1"/>
  <c r="H115" i="3"/>
  <c r="H117" i="3" s="1"/>
  <c r="F115" i="3"/>
  <c r="F117" i="3" s="1"/>
  <c r="N115" i="3"/>
  <c r="N117" i="3" s="1"/>
  <c r="L115" i="3"/>
  <c r="L117" i="3" s="1"/>
  <c r="J115" i="3"/>
  <c r="J117" i="3" s="1"/>
  <c r="G115" i="3"/>
  <c r="G117" i="3" s="1"/>
  <c r="E115" i="3"/>
  <c r="E117" i="3" s="1"/>
  <c r="I455" i="3"/>
  <c r="I457" i="3" s="1"/>
  <c r="H387" i="3"/>
  <c r="H307" i="3" s="1"/>
  <c r="H311" i="3" s="1"/>
  <c r="F387" i="3"/>
  <c r="F307" i="3" s="1"/>
  <c r="F311" i="3" s="1"/>
  <c r="G387" i="3"/>
  <c r="G307" i="3" s="1"/>
  <c r="G311" i="3" s="1"/>
  <c r="I384" i="3"/>
  <c r="I154" i="3"/>
  <c r="I156" i="3" s="1"/>
  <c r="I124" i="3"/>
  <c r="I126" i="3" s="1"/>
  <c r="I440" i="3"/>
  <c r="I280" i="3"/>
  <c r="J608" i="1"/>
  <c r="I253" i="3"/>
  <c r="I255" i="3" s="1"/>
  <c r="I247" i="3"/>
  <c r="I249" i="3" s="1"/>
  <c r="I250" i="3"/>
  <c r="I252" i="3" s="1"/>
  <c r="E271" i="3"/>
  <c r="L422" i="3"/>
  <c r="L426" i="3" s="1"/>
  <c r="J422" i="3"/>
  <c r="J426" i="3" s="1"/>
  <c r="G422" i="3"/>
  <c r="G426" i="3" s="1"/>
  <c r="I157" i="3"/>
  <c r="I161" i="3" s="1"/>
  <c r="I229" i="3"/>
  <c r="I231" i="3" s="1"/>
  <c r="N422" i="3"/>
  <c r="N426" i="3" s="1"/>
  <c r="H422" i="3"/>
  <c r="H426" i="3" s="1"/>
  <c r="M422" i="3"/>
  <c r="K422" i="3"/>
  <c r="F422" i="3"/>
  <c r="E422" i="3"/>
  <c r="I298" i="3"/>
  <c r="I300" i="3" s="1"/>
  <c r="M256" i="3"/>
  <c r="M258" i="3" s="1"/>
  <c r="F256" i="3"/>
  <c r="F258" i="3" s="1"/>
  <c r="I232" i="3"/>
  <c r="I234" i="3" s="1"/>
  <c r="I166" i="3"/>
  <c r="I168" i="3" s="1"/>
  <c r="K256" i="3"/>
  <c r="K258" i="3" s="1"/>
  <c r="L241" i="3"/>
  <c r="L243" i="3" s="1"/>
  <c r="H241" i="3"/>
  <c r="H243" i="3" s="1"/>
  <c r="N241" i="3"/>
  <c r="N243" i="3" s="1"/>
  <c r="J241" i="3"/>
  <c r="J243" i="3" s="1"/>
  <c r="G241" i="3"/>
  <c r="G243" i="3" s="1"/>
  <c r="M241" i="3"/>
  <c r="M243" i="3" s="1"/>
  <c r="K241" i="3"/>
  <c r="K243" i="3" s="1"/>
  <c r="F241" i="3"/>
  <c r="F243" i="3" s="1"/>
  <c r="E241" i="3"/>
  <c r="E243" i="3" s="1"/>
  <c r="N256" i="3"/>
  <c r="N258" i="3" s="1"/>
  <c r="L256" i="3"/>
  <c r="L258" i="3" s="1"/>
  <c r="J256" i="3"/>
  <c r="J258" i="3" s="1"/>
  <c r="H256" i="3"/>
  <c r="H258" i="3" s="1"/>
  <c r="G256" i="3"/>
  <c r="G258" i="3" s="1"/>
  <c r="J520" i="1"/>
  <c r="J522" i="1" s="1"/>
  <c r="J456" i="1" l="1"/>
  <c r="J459" i="1" s="1"/>
  <c r="J455" i="1" s="1"/>
  <c r="I277" i="3"/>
  <c r="I279" i="3" s="1"/>
  <c r="I282" i="3"/>
  <c r="E256" i="3"/>
  <c r="E258" i="3" s="1"/>
  <c r="E273" i="3"/>
  <c r="G390" i="3"/>
  <c r="F390" i="3"/>
  <c r="N390" i="3"/>
  <c r="J390" i="3"/>
  <c r="H390" i="3"/>
  <c r="I381" i="3"/>
  <c r="I383" i="3" s="1"/>
  <c r="I386" i="3"/>
  <c r="L390" i="3"/>
  <c r="M390" i="3"/>
  <c r="K390" i="3"/>
  <c r="F416" i="3"/>
  <c r="F420" i="3" s="1"/>
  <c r="F426" i="3"/>
  <c r="K416" i="3"/>
  <c r="K420" i="3" s="1"/>
  <c r="K426" i="3"/>
  <c r="E416" i="3"/>
  <c r="E420" i="3" s="1"/>
  <c r="E426" i="3"/>
  <c r="M416" i="3"/>
  <c r="M420" i="3" s="1"/>
  <c r="M426" i="3"/>
  <c r="I437" i="3"/>
  <c r="I439" i="3" s="1"/>
  <c r="I442" i="3"/>
  <c r="I476" i="3"/>
  <c r="I478" i="3" s="1"/>
  <c r="I481" i="3"/>
  <c r="I320" i="3"/>
  <c r="I410" i="3"/>
  <c r="I412" i="3" s="1"/>
  <c r="I20" i="3"/>
  <c r="I15" i="3"/>
  <c r="I17" i="3" s="1"/>
  <c r="J550" i="1"/>
  <c r="J553" i="1" s="1"/>
  <c r="J549" i="1" s="1"/>
  <c r="J611" i="1"/>
  <c r="J21" i="1"/>
  <c r="J16" i="1" s="1"/>
  <c r="I256" i="3"/>
  <c r="I258" i="3" s="1"/>
  <c r="I422" i="3"/>
  <c r="I426" i="3" s="1"/>
  <c r="I446" i="3"/>
  <c r="I448" i="3" s="1"/>
  <c r="G416" i="3"/>
  <c r="L416" i="3"/>
  <c r="H416" i="3"/>
  <c r="N416" i="3"/>
  <c r="N420" i="3" s="1"/>
  <c r="J416" i="3"/>
  <c r="J420" i="3" s="1"/>
  <c r="I115" i="3"/>
  <c r="I117" i="3" s="1"/>
  <c r="I482" i="3"/>
  <c r="I241" i="3"/>
  <c r="I243" i="3" s="1"/>
  <c r="B693" i="1"/>
  <c r="I323" i="3" l="1"/>
  <c r="F497" i="3"/>
  <c r="F507" i="3" s="1"/>
  <c r="K497" i="3"/>
  <c r="K507" i="3" s="1"/>
  <c r="M497" i="3"/>
  <c r="M507" i="3" s="1"/>
  <c r="H497" i="3"/>
  <c r="H507" i="3" s="1"/>
  <c r="H420" i="3"/>
  <c r="G497" i="3"/>
  <c r="G507" i="3" s="1"/>
  <c r="G420" i="3"/>
  <c r="L497" i="3"/>
  <c r="L507" i="3" s="1"/>
  <c r="L420" i="3"/>
  <c r="I473" i="3"/>
  <c r="I475" i="3" s="1"/>
  <c r="I484" i="3"/>
  <c r="J453" i="1"/>
  <c r="I416" i="3"/>
  <c r="I420" i="3" s="1"/>
  <c r="D452" i="3"/>
  <c r="D454" i="3" s="1"/>
  <c r="E407" i="3"/>
  <c r="E409" i="3" s="1"/>
  <c r="J306" i="1"/>
  <c r="J270" i="1" l="1"/>
  <c r="J272" i="1" s="1"/>
  <c r="J269" i="1" s="1"/>
  <c r="J308" i="1"/>
  <c r="O452" i="3"/>
  <c r="O454" i="3" s="1"/>
  <c r="I394" i="3"/>
  <c r="E387" i="3"/>
  <c r="E307" i="3" s="1"/>
  <c r="E311" i="3" s="1"/>
  <c r="E390" i="3" l="1"/>
  <c r="I387" i="3"/>
  <c r="I307" i="3" s="1"/>
  <c r="I311" i="3" s="1"/>
  <c r="I397" i="3"/>
  <c r="J267" i="1"/>
  <c r="I390" i="3" l="1"/>
  <c r="E217" i="3" l="1"/>
  <c r="E219" i="3" s="1"/>
  <c r="E145" i="3" l="1"/>
  <c r="J169" i="1"/>
  <c r="J149" i="1" s="1"/>
  <c r="E497" i="3" l="1"/>
  <c r="E507" i="3" s="1"/>
  <c r="E149" i="3"/>
  <c r="J171" i="1"/>
  <c r="I42" i="3"/>
  <c r="I27" i="3" s="1"/>
  <c r="D113" i="1"/>
  <c r="D520" i="1"/>
  <c r="C438" i="1"/>
  <c r="B438" i="1"/>
  <c r="D417" i="1"/>
  <c r="P702" i="1"/>
  <c r="E687" i="1"/>
  <c r="E696" i="1"/>
  <c r="E698" i="1" s="1"/>
  <c r="E699" i="1"/>
  <c r="D479" i="3"/>
  <c r="K678" i="1"/>
  <c r="L678" i="1"/>
  <c r="M678" i="1"/>
  <c r="N678" i="1"/>
  <c r="O678" i="1"/>
  <c r="F678" i="1"/>
  <c r="G678" i="1"/>
  <c r="H678" i="1"/>
  <c r="I678" i="1"/>
  <c r="J615" i="1"/>
  <c r="E618" i="1"/>
  <c r="E620" i="1" s="1"/>
  <c r="K615" i="1"/>
  <c r="L615" i="1"/>
  <c r="M615" i="1"/>
  <c r="N615" i="1"/>
  <c r="O615" i="1"/>
  <c r="F615" i="1"/>
  <c r="G615" i="1"/>
  <c r="H615" i="1"/>
  <c r="I615" i="1"/>
  <c r="D301" i="3"/>
  <c r="D303" i="3" s="1"/>
  <c r="E578" i="1"/>
  <c r="E581" i="1"/>
  <c r="E584" i="1"/>
  <c r="E593" i="1"/>
  <c r="E608" i="1"/>
  <c r="E611" i="1" s="1"/>
  <c r="E554" i="1"/>
  <c r="K547" i="1"/>
  <c r="M547" i="1"/>
  <c r="N547" i="1"/>
  <c r="O547" i="1"/>
  <c r="F547" i="1"/>
  <c r="G547" i="1"/>
  <c r="H547" i="1"/>
  <c r="E467" i="1"/>
  <c r="E469" i="1" s="1"/>
  <c r="E470" i="1"/>
  <c r="E473" i="1"/>
  <c r="E479" i="1"/>
  <c r="E482" i="1"/>
  <c r="E488" i="1"/>
  <c r="E491" i="1"/>
  <c r="E497" i="1"/>
  <c r="E499" i="1" s="1"/>
  <c r="E514" i="1"/>
  <c r="E516" i="1" s="1"/>
  <c r="E520" i="1"/>
  <c r="E522" i="1" s="1"/>
  <c r="P535" i="1"/>
  <c r="P537" i="1" s="1"/>
  <c r="E544" i="1"/>
  <c r="E546" i="1" s="1"/>
  <c r="E461" i="1"/>
  <c r="E447" i="1"/>
  <c r="K423" i="1"/>
  <c r="L423" i="1"/>
  <c r="M423" i="1"/>
  <c r="N423" i="1"/>
  <c r="F423" i="1"/>
  <c r="G423" i="1"/>
  <c r="H423" i="1"/>
  <c r="E417" i="1"/>
  <c r="E420" i="1"/>
  <c r="E414" i="1"/>
  <c r="K408" i="1"/>
  <c r="L408" i="1"/>
  <c r="M408" i="1"/>
  <c r="N408" i="1"/>
  <c r="O408" i="1"/>
  <c r="F408" i="1"/>
  <c r="G408" i="1"/>
  <c r="H408" i="1"/>
  <c r="I408" i="1"/>
  <c r="E327" i="1"/>
  <c r="E333" i="1"/>
  <c r="E339" i="1"/>
  <c r="E342" i="1"/>
  <c r="E345" i="1"/>
  <c r="E351" i="1"/>
  <c r="E363" i="1"/>
  <c r="E366" i="1"/>
  <c r="E372" i="1"/>
  <c r="E378" i="1"/>
  <c r="E381" i="1"/>
  <c r="E384" i="1"/>
  <c r="E387" i="1"/>
  <c r="E390" i="1"/>
  <c r="E393" i="1"/>
  <c r="E396" i="1"/>
  <c r="E400" i="1" s="1"/>
  <c r="E405" i="1"/>
  <c r="E321" i="1"/>
  <c r="D118" i="3"/>
  <c r="D120" i="3" s="1"/>
  <c r="E282" i="1"/>
  <c r="E288" i="1"/>
  <c r="E291" i="1"/>
  <c r="E294" i="1"/>
  <c r="E297" i="1"/>
  <c r="D142" i="3"/>
  <c r="D144" i="3" s="1"/>
  <c r="E306" i="1"/>
  <c r="E273" i="1"/>
  <c r="K146" i="1"/>
  <c r="L146" i="1"/>
  <c r="M146" i="1"/>
  <c r="N146" i="1"/>
  <c r="O146" i="1"/>
  <c r="F146" i="1"/>
  <c r="G146" i="1"/>
  <c r="H146" i="1"/>
  <c r="I146" i="1"/>
  <c r="D60" i="3"/>
  <c r="D64" i="3" s="1"/>
  <c r="D79" i="3"/>
  <c r="D81" i="3" s="1"/>
  <c r="D100" i="3"/>
  <c r="D102" i="3" s="1"/>
  <c r="D103" i="3"/>
  <c r="D107" i="3" s="1"/>
  <c r="D109" i="3"/>
  <c r="E29" i="1"/>
  <c r="E32" i="1"/>
  <c r="E34" i="1" s="1"/>
  <c r="E35" i="1"/>
  <c r="E37" i="1" s="1"/>
  <c r="E38" i="1"/>
  <c r="E41" i="1"/>
  <c r="E47" i="1"/>
  <c r="E50" i="1"/>
  <c r="E52" i="1" s="1"/>
  <c r="E53" i="1"/>
  <c r="E56" i="1"/>
  <c r="E59" i="1"/>
  <c r="E62" i="1"/>
  <c r="E68" i="1"/>
  <c r="E71" i="1"/>
  <c r="E74" i="1"/>
  <c r="E77" i="1"/>
  <c r="E80" i="1"/>
  <c r="E98" i="1"/>
  <c r="E101" i="1"/>
  <c r="E107" i="1"/>
  <c r="E110" i="1"/>
  <c r="E113" i="1"/>
  <c r="E116" i="1"/>
  <c r="E119" i="1"/>
  <c r="E122" i="1"/>
  <c r="E126" i="1" s="1"/>
  <c r="E128" i="1"/>
  <c r="E134" i="1"/>
  <c r="E137" i="1"/>
  <c r="E70" i="1" l="1"/>
  <c r="E40" i="1"/>
  <c r="E290" i="1"/>
  <c r="E389" i="1"/>
  <c r="E376" i="1"/>
  <c r="E349" i="1"/>
  <c r="E329" i="1"/>
  <c r="E419" i="1"/>
  <c r="E490" i="1"/>
  <c r="E472" i="1"/>
  <c r="E109" i="1"/>
  <c r="E299" i="1"/>
  <c r="E284" i="1"/>
  <c r="E386" i="1"/>
  <c r="E370" i="1"/>
  <c r="E344" i="1"/>
  <c r="E484" i="1"/>
  <c r="E701" i="1"/>
  <c r="E76" i="1"/>
  <c r="E61" i="1"/>
  <c r="E296" i="1"/>
  <c r="E395" i="1"/>
  <c r="E383" i="1"/>
  <c r="E365" i="1"/>
  <c r="E341" i="1"/>
  <c r="E481" i="1"/>
  <c r="E580" i="1"/>
  <c r="E112" i="1"/>
  <c r="E139" i="1"/>
  <c r="E121" i="1"/>
  <c r="E79" i="1"/>
  <c r="E136" i="1"/>
  <c r="D391" i="3"/>
  <c r="D393" i="3" s="1"/>
  <c r="E130" i="1"/>
  <c r="E100" i="1"/>
  <c r="E73" i="1"/>
  <c r="E58" i="1"/>
  <c r="E43" i="1"/>
  <c r="E308" i="1"/>
  <c r="E293" i="1"/>
  <c r="E392" i="1"/>
  <c r="E380" i="1"/>
  <c r="E355" i="1"/>
  <c r="E337" i="1"/>
  <c r="E422" i="1"/>
  <c r="E475" i="1"/>
  <c r="E456" i="1"/>
  <c r="E55" i="1"/>
  <c r="D235" i="3"/>
  <c r="D239" i="3" s="1"/>
  <c r="I35" i="3"/>
  <c r="I44" i="3"/>
  <c r="E411" i="1"/>
  <c r="E413" i="1" s="1"/>
  <c r="E410" i="1" s="1"/>
  <c r="E82" i="1"/>
  <c r="D274" i="3"/>
  <c r="D276" i="3" s="1"/>
  <c r="D476" i="3"/>
  <c r="D478" i="3" s="1"/>
  <c r="D481" i="3"/>
  <c r="P704" i="1"/>
  <c r="O470" i="3"/>
  <c r="O472" i="3" s="1"/>
  <c r="E49" i="1"/>
  <c r="D199" i="3"/>
  <c r="D201" i="3" s="1"/>
  <c r="D18" i="3"/>
  <c r="D20" i="3" s="1"/>
  <c r="E118" i="1"/>
  <c r="D413" i="3"/>
  <c r="D415" i="3" s="1"/>
  <c r="E103" i="1"/>
  <c r="E583" i="1"/>
  <c r="D328" i="3"/>
  <c r="D330" i="3" s="1"/>
  <c r="E115" i="1"/>
  <c r="D410" i="3"/>
  <c r="D412" i="3" s="1"/>
  <c r="E17" i="1"/>
  <c r="E14" i="1" s="1"/>
  <c r="E493" i="1"/>
  <c r="D304" i="3"/>
  <c r="D306" i="3" s="1"/>
  <c r="E595" i="1"/>
  <c r="D340" i="3"/>
  <c r="D342" i="3" s="1"/>
  <c r="E407" i="1"/>
  <c r="D491" i="3"/>
  <c r="D493" i="3" s="1"/>
  <c r="E586" i="1"/>
  <c r="D331" i="3"/>
  <c r="D333" i="3" s="1"/>
  <c r="J146" i="1"/>
  <c r="J158" i="1"/>
  <c r="J148" i="1" s="1"/>
  <c r="E315" i="1"/>
  <c r="E323" i="1"/>
  <c r="E463" i="1"/>
  <c r="E459" i="1"/>
  <c r="E455" i="1" s="1"/>
  <c r="E556" i="1"/>
  <c r="E550" i="1"/>
  <c r="E275" i="1"/>
  <c r="E449" i="1"/>
  <c r="E426" i="1"/>
  <c r="E428" i="1" s="1"/>
  <c r="E425" i="1" s="1"/>
  <c r="E416" i="1"/>
  <c r="H612" i="1"/>
  <c r="H717" i="1" s="1"/>
  <c r="H617" i="1"/>
  <c r="H614" i="1" s="1"/>
  <c r="N612" i="1"/>
  <c r="N717" i="1" s="1"/>
  <c r="N617" i="1"/>
  <c r="N614" i="1" s="1"/>
  <c r="K612" i="1"/>
  <c r="K717" i="1" s="1"/>
  <c r="K617" i="1"/>
  <c r="K614" i="1" s="1"/>
  <c r="G612" i="1"/>
  <c r="G717" i="1" s="1"/>
  <c r="G617" i="1"/>
  <c r="G614" i="1" s="1"/>
  <c r="M612" i="1"/>
  <c r="M717" i="1" s="1"/>
  <c r="M617" i="1"/>
  <c r="M614" i="1" s="1"/>
  <c r="J612" i="1"/>
  <c r="J617" i="1"/>
  <c r="J614" i="1" s="1"/>
  <c r="I612" i="1"/>
  <c r="I717" i="1" s="1"/>
  <c r="I617" i="1"/>
  <c r="I614" i="1" s="1"/>
  <c r="O612" i="1"/>
  <c r="O617" i="1"/>
  <c r="O614" i="1" s="1"/>
  <c r="F612" i="1"/>
  <c r="F717" i="1" s="1"/>
  <c r="F617" i="1"/>
  <c r="F614" i="1" s="1"/>
  <c r="L612" i="1"/>
  <c r="L617" i="1"/>
  <c r="L614" i="1" s="1"/>
  <c r="E689" i="1"/>
  <c r="E681" i="1"/>
  <c r="E683" i="1" s="1"/>
  <c r="E680" i="1" s="1"/>
  <c r="E270" i="1"/>
  <c r="E272" i="1" s="1"/>
  <c r="E269" i="1" s="1"/>
  <c r="E31" i="1"/>
  <c r="E615" i="1"/>
  <c r="P497" i="1"/>
  <c r="P499" i="1" s="1"/>
  <c r="P520" i="1"/>
  <c r="P522" i="1" s="1"/>
  <c r="D139" i="3"/>
  <c r="D141" i="3" s="1"/>
  <c r="D169" i="3"/>
  <c r="D173" i="3" s="1"/>
  <c r="D187" i="3"/>
  <c r="D189" i="3" s="1"/>
  <c r="D289" i="3"/>
  <c r="D291" i="3" s="1"/>
  <c r="D428" i="3"/>
  <c r="D430" i="3" s="1"/>
  <c r="D404" i="3"/>
  <c r="D406" i="3" s="1"/>
  <c r="D193" i="3"/>
  <c r="D195" i="3" s="1"/>
  <c r="D136" i="3"/>
  <c r="D138" i="3" s="1"/>
  <c r="D184" i="3"/>
  <c r="D186" i="3" s="1"/>
  <c r="D464" i="3"/>
  <c r="D466" i="3" s="1"/>
  <c r="D217" i="3"/>
  <c r="D219" i="3" s="1"/>
  <c r="D280" i="3"/>
  <c r="D314" i="3"/>
  <c r="D316" i="3" s="1"/>
  <c r="D190" i="3"/>
  <c r="D192" i="3" s="1"/>
  <c r="D133" i="3"/>
  <c r="D135" i="3" s="1"/>
  <c r="D130" i="3"/>
  <c r="D132" i="3" s="1"/>
  <c r="D211" i="3"/>
  <c r="D215" i="3" s="1"/>
  <c r="D175" i="3"/>
  <c r="D179" i="3" s="1"/>
  <c r="D226" i="3"/>
  <c r="D228" i="3" s="1"/>
  <c r="D223" i="3"/>
  <c r="D225" i="3" s="1"/>
  <c r="D220" i="3"/>
  <c r="D222" i="3" s="1"/>
  <c r="D163" i="3"/>
  <c r="D165" i="3" s="1"/>
  <c r="D151" i="3"/>
  <c r="D153" i="3" s="1"/>
  <c r="D407" i="3"/>
  <c r="D409" i="3" s="1"/>
  <c r="D268" i="3"/>
  <c r="D270" i="3" s="1"/>
  <c r="D262" i="3"/>
  <c r="D264" i="3" s="1"/>
  <c r="D259" i="3"/>
  <c r="D261" i="3" s="1"/>
  <c r="D24" i="3"/>
  <c r="D431" i="3"/>
  <c r="D435" i="3" s="1"/>
  <c r="E146" i="1"/>
  <c r="D39" i="3"/>
  <c r="D394" i="3"/>
  <c r="D397" i="3" s="1"/>
  <c r="D461" i="3"/>
  <c r="D42" i="3"/>
  <c r="D44" i="3" s="1"/>
  <c r="D51" i="3"/>
  <c r="D57" i="3" s="1"/>
  <c r="D455" i="3"/>
  <c r="D202" i="3"/>
  <c r="D204" i="3" s="1"/>
  <c r="P47" i="1"/>
  <c r="D265" i="3"/>
  <c r="D267" i="3" s="1"/>
  <c r="D244" i="3"/>
  <c r="D246" i="3" s="1"/>
  <c r="D181" i="3"/>
  <c r="D183" i="3" s="1"/>
  <c r="D271" i="3"/>
  <c r="D273" i="3" s="1"/>
  <c r="D384" i="3"/>
  <c r="P396" i="1"/>
  <c r="P400" i="1" s="1"/>
  <c r="P467" i="1"/>
  <c r="P469" i="1" s="1"/>
  <c r="D154" i="3"/>
  <c r="D156" i="3" s="1"/>
  <c r="D124" i="3"/>
  <c r="D126" i="3" s="1"/>
  <c r="D292" i="3"/>
  <c r="D294" i="3" s="1"/>
  <c r="D440" i="3"/>
  <c r="D295" i="3"/>
  <c r="D297" i="3" s="1"/>
  <c r="P544" i="1"/>
  <c r="P546" i="1" s="1"/>
  <c r="D283" i="3"/>
  <c r="D285" i="3" s="1"/>
  <c r="D298" i="3"/>
  <c r="D300" i="3" s="1"/>
  <c r="D205" i="3"/>
  <c r="D209" i="3" s="1"/>
  <c r="P461" i="1"/>
  <c r="O423" i="1"/>
  <c r="D250" i="3"/>
  <c r="D252" i="3" s="1"/>
  <c r="D229" i="3"/>
  <c r="D231" i="3" s="1"/>
  <c r="D325" i="3"/>
  <c r="D327" i="3" s="1"/>
  <c r="D253" i="3"/>
  <c r="D255" i="3" s="1"/>
  <c r="D247" i="3"/>
  <c r="D249" i="3" s="1"/>
  <c r="J423" i="1"/>
  <c r="P405" i="1"/>
  <c r="D232" i="3"/>
  <c r="D234" i="3" s="1"/>
  <c r="D166" i="3"/>
  <c r="D168" i="3" s="1"/>
  <c r="D157" i="3"/>
  <c r="D161" i="3" s="1"/>
  <c r="P23" i="1"/>
  <c r="P134" i="1"/>
  <c r="P122" i="1"/>
  <c r="P126" i="1" s="1"/>
  <c r="P116" i="1"/>
  <c r="P110" i="1"/>
  <c r="P101" i="1"/>
  <c r="P232" i="1"/>
  <c r="P226" i="1"/>
  <c r="P187" i="1"/>
  <c r="P178" i="1"/>
  <c r="P169" i="1"/>
  <c r="P273" i="1"/>
  <c r="P275" i="1" s="1"/>
  <c r="P387" i="1"/>
  <c r="P381" i="1"/>
  <c r="P372" i="1"/>
  <c r="P363" i="1"/>
  <c r="P351" i="1"/>
  <c r="P342" i="1"/>
  <c r="P333" i="1"/>
  <c r="P491" i="1"/>
  <c r="P485" i="1"/>
  <c r="P473" i="1"/>
  <c r="P581" i="1"/>
  <c r="P705" i="1"/>
  <c r="P137" i="1"/>
  <c r="P128" i="1"/>
  <c r="P119" i="1"/>
  <c r="P113" i="1"/>
  <c r="P107" i="1"/>
  <c r="P98" i="1"/>
  <c r="P223" i="1"/>
  <c r="P205" i="1"/>
  <c r="P321" i="1"/>
  <c r="P323" i="1" s="1"/>
  <c r="P390" i="1"/>
  <c r="P384" i="1"/>
  <c r="P378" i="1"/>
  <c r="P366" i="1"/>
  <c r="P357" i="1"/>
  <c r="P345" i="1"/>
  <c r="P339" i="1"/>
  <c r="P488" i="1"/>
  <c r="P482" i="1"/>
  <c r="P479" i="1"/>
  <c r="P584" i="1"/>
  <c r="P684" i="1"/>
  <c r="P514" i="1"/>
  <c r="P516" i="1" s="1"/>
  <c r="P696" i="1"/>
  <c r="P698" i="1" s="1"/>
  <c r="P687" i="1"/>
  <c r="P689" i="1" s="1"/>
  <c r="P420" i="1"/>
  <c r="P417" i="1"/>
  <c r="P83" i="1"/>
  <c r="P71" i="1"/>
  <c r="P59" i="1"/>
  <c r="P53" i="1"/>
  <c r="P38" i="1"/>
  <c r="P32" i="1"/>
  <c r="P34" i="1" s="1"/>
  <c r="P429" i="1"/>
  <c r="P431" i="1" s="1"/>
  <c r="P608" i="1"/>
  <c r="P611" i="1" s="1"/>
  <c r="P618" i="1"/>
  <c r="P494" i="1"/>
  <c r="P496" i="1" s="1"/>
  <c r="P80" i="1"/>
  <c r="P74" i="1"/>
  <c r="P68" i="1"/>
  <c r="P62" i="1"/>
  <c r="P50" i="1"/>
  <c r="P52" i="1" s="1"/>
  <c r="P41" i="1"/>
  <c r="P35" i="1"/>
  <c r="P37" i="1" s="1"/>
  <c r="P306" i="1"/>
  <c r="P300" i="1"/>
  <c r="P297" i="1"/>
  <c r="P294" i="1"/>
  <c r="P291" i="1"/>
  <c r="P288" i="1"/>
  <c r="P282" i="1"/>
  <c r="P276" i="1"/>
  <c r="J408" i="1"/>
  <c r="P444" i="1"/>
  <c r="P446" i="1" s="1"/>
  <c r="P447" i="1"/>
  <c r="P435" i="1"/>
  <c r="P593" i="1"/>
  <c r="P578" i="1"/>
  <c r="P29" i="1"/>
  <c r="P56" i="1"/>
  <c r="P470" i="1"/>
  <c r="P77" i="1"/>
  <c r="P166" i="1"/>
  <c r="P414" i="1"/>
  <c r="P441" i="1"/>
  <c r="P443" i="1" s="1"/>
  <c r="P438" i="1"/>
  <c r="P440" i="1" s="1"/>
  <c r="P690" i="1"/>
  <c r="P692" i="1" s="1"/>
  <c r="P554" i="1"/>
  <c r="P699" i="1"/>
  <c r="J678" i="1"/>
  <c r="P163" i="1"/>
  <c r="P393" i="1"/>
  <c r="D41" i="3" l="1"/>
  <c r="D27" i="3"/>
  <c r="D35" i="3" s="1"/>
  <c r="P149" i="1"/>
  <c r="P395" i="1"/>
  <c r="P58" i="1"/>
  <c r="P437" i="1"/>
  <c r="P278" i="1"/>
  <c r="P296" i="1"/>
  <c r="P70" i="1"/>
  <c r="P40" i="1"/>
  <c r="P481" i="1"/>
  <c r="P349" i="1"/>
  <c r="P386" i="1"/>
  <c r="P225" i="1"/>
  <c r="P121" i="1"/>
  <c r="P337" i="1"/>
  <c r="P376" i="1"/>
  <c r="P171" i="1"/>
  <c r="P234" i="1"/>
  <c r="P168" i="1"/>
  <c r="P284" i="1"/>
  <c r="P299" i="1"/>
  <c r="P43" i="1"/>
  <c r="P76" i="1"/>
  <c r="P419" i="1"/>
  <c r="P484" i="1"/>
  <c r="P359" i="1"/>
  <c r="P392" i="1"/>
  <c r="P100" i="1"/>
  <c r="P130" i="1"/>
  <c r="P475" i="1"/>
  <c r="P344" i="1"/>
  <c r="P383" i="1"/>
  <c r="P184" i="1"/>
  <c r="O391" i="3"/>
  <c r="O393" i="3" s="1"/>
  <c r="P136" i="1"/>
  <c r="F516" i="3"/>
  <c r="M516" i="3"/>
  <c r="P79" i="1"/>
  <c r="P302" i="1"/>
  <c r="P61" i="1"/>
  <c r="P422" i="1"/>
  <c r="P490" i="1"/>
  <c r="P370" i="1"/>
  <c r="P109" i="1"/>
  <c r="P139" i="1"/>
  <c r="P355" i="1"/>
  <c r="P389" i="1"/>
  <c r="P191" i="1"/>
  <c r="P112" i="1"/>
  <c r="P290" i="1"/>
  <c r="P701" i="1"/>
  <c r="P472" i="1"/>
  <c r="P293" i="1"/>
  <c r="P308" i="1"/>
  <c r="P73" i="1"/>
  <c r="P341" i="1"/>
  <c r="P380" i="1"/>
  <c r="P207" i="1"/>
  <c r="P707" i="1"/>
  <c r="P365" i="1"/>
  <c r="P230" i="1"/>
  <c r="O199" i="3"/>
  <c r="O201" i="3" s="1"/>
  <c r="H516" i="3"/>
  <c r="L516" i="3"/>
  <c r="G516" i="3"/>
  <c r="P55" i="1"/>
  <c r="O235" i="3"/>
  <c r="O239" i="3" s="1"/>
  <c r="P456" i="1"/>
  <c r="P459" i="1" s="1"/>
  <c r="P455" i="1" s="1"/>
  <c r="P411" i="1"/>
  <c r="P413" i="1" s="1"/>
  <c r="P410" i="1" s="1"/>
  <c r="D277" i="3"/>
  <c r="D279" i="3" s="1"/>
  <c r="D282" i="3"/>
  <c r="P82" i="1"/>
  <c r="O274" i="3"/>
  <c r="O276" i="3" s="1"/>
  <c r="D381" i="3"/>
  <c r="D383" i="3" s="1"/>
  <c r="D386" i="3"/>
  <c r="D437" i="3"/>
  <c r="D439" i="3" s="1"/>
  <c r="D442" i="3"/>
  <c r="D446" i="3"/>
  <c r="D448" i="3" s="1"/>
  <c r="D457" i="3"/>
  <c r="D458" i="3"/>
  <c r="D460" i="3" s="1"/>
  <c r="D463" i="3"/>
  <c r="O467" i="3"/>
  <c r="O469" i="3" s="1"/>
  <c r="P31" i="1"/>
  <c r="O24" i="3"/>
  <c r="D320" i="3"/>
  <c r="D323" i="3" s="1"/>
  <c r="D16" i="3"/>
  <c r="D502" i="3" s="1"/>
  <c r="D520" i="3" s="1"/>
  <c r="D23" i="3"/>
  <c r="P586" i="1"/>
  <c r="O331" i="3"/>
  <c r="O333" i="3" s="1"/>
  <c r="P115" i="1"/>
  <c r="O410" i="3"/>
  <c r="O412" i="3" s="1"/>
  <c r="P493" i="1"/>
  <c r="O304" i="3"/>
  <c r="O306" i="3" s="1"/>
  <c r="O18" i="3"/>
  <c r="O20" i="3" s="1"/>
  <c r="P17" i="1"/>
  <c r="P407" i="1"/>
  <c r="O491" i="3"/>
  <c r="O493" i="3" s="1"/>
  <c r="F727" i="1"/>
  <c r="E516" i="3"/>
  <c r="P580" i="1"/>
  <c r="O325" i="3"/>
  <c r="O327" i="3" s="1"/>
  <c r="P103" i="1"/>
  <c r="P595" i="1"/>
  <c r="O340" i="3"/>
  <c r="O342" i="3" s="1"/>
  <c r="P583" i="1"/>
  <c r="O328" i="3"/>
  <c r="O330" i="3" s="1"/>
  <c r="P118" i="1"/>
  <c r="O413" i="3"/>
  <c r="O415" i="3" s="1"/>
  <c r="D15" i="3"/>
  <c r="D26" i="3"/>
  <c r="D145" i="3"/>
  <c r="D149" i="3" s="1"/>
  <c r="H727" i="1"/>
  <c r="I727" i="1"/>
  <c r="K727" i="1"/>
  <c r="M727" i="1"/>
  <c r="G727" i="1"/>
  <c r="N727" i="1"/>
  <c r="P165" i="1"/>
  <c r="O717" i="1"/>
  <c r="E312" i="1"/>
  <c r="E319" i="1"/>
  <c r="E314" i="1" s="1"/>
  <c r="E453" i="1"/>
  <c r="P463" i="1"/>
  <c r="O295" i="3"/>
  <c r="O297" i="3" s="1"/>
  <c r="P487" i="1"/>
  <c r="E21" i="1"/>
  <c r="E16" i="1" s="1"/>
  <c r="E547" i="1"/>
  <c r="E553" i="1"/>
  <c r="E549" i="1" s="1"/>
  <c r="P556" i="1"/>
  <c r="E423" i="1"/>
  <c r="P426" i="1"/>
  <c r="P428" i="1" s="1"/>
  <c r="P425" i="1" s="1"/>
  <c r="P449" i="1"/>
  <c r="E408" i="1"/>
  <c r="P416" i="1"/>
  <c r="E678" i="1"/>
  <c r="P615" i="1"/>
  <c r="P620" i="1"/>
  <c r="E612" i="1"/>
  <c r="E617" i="1"/>
  <c r="E614" i="1" s="1"/>
  <c r="P681" i="1"/>
  <c r="P683" i="1" s="1"/>
  <c r="P680" i="1" s="1"/>
  <c r="P686" i="1"/>
  <c r="P270" i="1"/>
  <c r="P49" i="1"/>
  <c r="O366" i="3"/>
  <c r="P85" i="1"/>
  <c r="P25" i="1"/>
  <c r="E267" i="1"/>
  <c r="D422" i="3"/>
  <c r="D426" i="3" s="1"/>
  <c r="D115" i="3"/>
  <c r="D117" i="3" s="1"/>
  <c r="O130" i="3"/>
  <c r="O132" i="3" s="1"/>
  <c r="O142" i="3"/>
  <c r="O144" i="3" s="1"/>
  <c r="O184" i="3"/>
  <c r="O186" i="3" s="1"/>
  <c r="O169" i="3"/>
  <c r="O173" i="3" s="1"/>
  <c r="O428" i="3"/>
  <c r="O430" i="3" s="1"/>
  <c r="O211" i="3"/>
  <c r="O215" i="3" s="1"/>
  <c r="O280" i="3"/>
  <c r="O133" i="3"/>
  <c r="O135" i="3" s="1"/>
  <c r="O384" i="3"/>
  <c r="O464" i="3"/>
  <c r="O466" i="3" s="1"/>
  <c r="O187" i="3"/>
  <c r="O189" i="3" s="1"/>
  <c r="O181" i="3"/>
  <c r="O183" i="3" s="1"/>
  <c r="O118" i="3"/>
  <c r="O120" i="3" s="1"/>
  <c r="O136" i="3"/>
  <c r="O138" i="3" s="1"/>
  <c r="O190" i="3"/>
  <c r="O192" i="3" s="1"/>
  <c r="O205" i="3"/>
  <c r="O209" i="3" s="1"/>
  <c r="O404" i="3"/>
  <c r="O406" i="3" s="1"/>
  <c r="O175" i="3"/>
  <c r="O179" i="3" s="1"/>
  <c r="O139" i="3"/>
  <c r="O141" i="3" s="1"/>
  <c r="O193" i="3"/>
  <c r="O195" i="3" s="1"/>
  <c r="O289" i="3"/>
  <c r="O291" i="3" s="1"/>
  <c r="O217" i="3"/>
  <c r="O219" i="3" s="1"/>
  <c r="O479" i="3"/>
  <c r="O226" i="3"/>
  <c r="O228" i="3" s="1"/>
  <c r="O223" i="3"/>
  <c r="O225" i="3" s="1"/>
  <c r="O220" i="3"/>
  <c r="O222" i="3" s="1"/>
  <c r="O163" i="3"/>
  <c r="O165" i="3" s="1"/>
  <c r="O407" i="3"/>
  <c r="O409" i="3" s="1"/>
  <c r="O271" i="3"/>
  <c r="O273" i="3" s="1"/>
  <c r="O268" i="3"/>
  <c r="O270" i="3" s="1"/>
  <c r="O265" i="3"/>
  <c r="O267" i="3" s="1"/>
  <c r="O262" i="3"/>
  <c r="O264" i="3" s="1"/>
  <c r="O259" i="3"/>
  <c r="O261" i="3" s="1"/>
  <c r="O431" i="3"/>
  <c r="O435" i="3" s="1"/>
  <c r="O60" i="3"/>
  <c r="O64" i="3" s="1"/>
  <c r="O100" i="3"/>
  <c r="O102" i="3" s="1"/>
  <c r="O109" i="3"/>
  <c r="O79" i="3"/>
  <c r="O81" i="3" s="1"/>
  <c r="O103" i="3"/>
  <c r="O107" i="3" s="1"/>
  <c r="O39" i="3"/>
  <c r="O41" i="3" s="1"/>
  <c r="D387" i="3"/>
  <c r="D390" i="3" s="1"/>
  <c r="O394" i="3"/>
  <c r="O397" i="3" s="1"/>
  <c r="O461" i="3"/>
  <c r="O42" i="3"/>
  <c r="O283" i="3"/>
  <c r="O285" i="3" s="1"/>
  <c r="O51" i="3"/>
  <c r="O57" i="3" s="1"/>
  <c r="O455" i="3"/>
  <c r="O202" i="3"/>
  <c r="O204" i="3" s="1"/>
  <c r="D482" i="3"/>
  <c r="D256" i="3"/>
  <c r="D258" i="3" s="1"/>
  <c r="O244" i="3"/>
  <c r="O246" i="3" s="1"/>
  <c r="O229" i="3"/>
  <c r="O231" i="3" s="1"/>
  <c r="O154" i="3"/>
  <c r="O156" i="3" s="1"/>
  <c r="O124" i="3"/>
  <c r="O126" i="3" s="1"/>
  <c r="O292" i="3"/>
  <c r="O294" i="3" s="1"/>
  <c r="O440" i="3"/>
  <c r="O232" i="3"/>
  <c r="O234" i="3" s="1"/>
  <c r="D241" i="3"/>
  <c r="D243" i="3" s="1"/>
  <c r="O298" i="3"/>
  <c r="O300" i="3" s="1"/>
  <c r="O253" i="3"/>
  <c r="O255" i="3" s="1"/>
  <c r="O250" i="3"/>
  <c r="O252" i="3" s="1"/>
  <c r="O166" i="3"/>
  <c r="O168" i="3" s="1"/>
  <c r="O247" i="3"/>
  <c r="O249" i="3" s="1"/>
  <c r="O157" i="3"/>
  <c r="O161" i="3" s="1"/>
  <c r="L547" i="1"/>
  <c r="L717" i="1" s="1"/>
  <c r="O44" i="3" l="1"/>
  <c r="O27" i="3"/>
  <c r="F524" i="3"/>
  <c r="G524" i="3"/>
  <c r="O727" i="1"/>
  <c r="K516" i="3"/>
  <c r="E524" i="3"/>
  <c r="H524" i="3"/>
  <c r="L524" i="3"/>
  <c r="M524" i="3"/>
  <c r="O35" i="3"/>
  <c r="O282" i="3"/>
  <c r="O381" i="3"/>
  <c r="O383" i="3" s="1"/>
  <c r="O386" i="3"/>
  <c r="O363" i="3"/>
  <c r="O365" i="3" s="1"/>
  <c r="O368" i="3"/>
  <c r="O437" i="3"/>
  <c r="O439" i="3" s="1"/>
  <c r="O442" i="3"/>
  <c r="O446" i="3"/>
  <c r="O448" i="3" s="1"/>
  <c r="O457" i="3"/>
  <c r="D416" i="3"/>
  <c r="D420" i="3" s="1"/>
  <c r="O463" i="3"/>
  <c r="O458" i="3"/>
  <c r="O460" i="3" s="1"/>
  <c r="O476" i="3"/>
  <c r="O478" i="3" s="1"/>
  <c r="O481" i="3"/>
  <c r="D307" i="3"/>
  <c r="D311" i="3" s="1"/>
  <c r="O482" i="3"/>
  <c r="O484" i="3" s="1"/>
  <c r="D473" i="3"/>
  <c r="D475" i="3" s="1"/>
  <c r="D484" i="3"/>
  <c r="O320" i="3"/>
  <c r="O15" i="3"/>
  <c r="O17" i="3" s="1"/>
  <c r="O26" i="3"/>
  <c r="D17" i="3"/>
  <c r="L727" i="1"/>
  <c r="P146" i="1"/>
  <c r="P158" i="1"/>
  <c r="P148" i="1" s="1"/>
  <c r="E717" i="1"/>
  <c r="P453" i="1"/>
  <c r="P267" i="1"/>
  <c r="P272" i="1"/>
  <c r="P269" i="1" s="1"/>
  <c r="P612" i="1"/>
  <c r="P617" i="1"/>
  <c r="P614" i="1" s="1"/>
  <c r="P14" i="1"/>
  <c r="P21" i="1"/>
  <c r="P16" i="1" s="1"/>
  <c r="O422" i="3"/>
  <c r="O115" i="3"/>
  <c r="O117" i="3" s="1"/>
  <c r="O256" i="3"/>
  <c r="O258" i="3" s="1"/>
  <c r="O387" i="3"/>
  <c r="O390" i="3" s="1"/>
  <c r="O241" i="3"/>
  <c r="O243" i="3" s="1"/>
  <c r="P575" i="1"/>
  <c r="J547" i="1"/>
  <c r="O323" i="3" l="1"/>
  <c r="O307" i="3"/>
  <c r="O311" i="3" s="1"/>
  <c r="K524" i="3"/>
  <c r="O416" i="3"/>
  <c r="O420" i="3" s="1"/>
  <c r="O426" i="3"/>
  <c r="D497" i="3"/>
  <c r="D507" i="3" s="1"/>
  <c r="O473" i="3"/>
  <c r="O475" i="3" s="1"/>
  <c r="E727" i="1"/>
  <c r="P550" i="1"/>
  <c r="P553" i="1" s="1"/>
  <c r="P549" i="1" s="1"/>
  <c r="P577" i="1"/>
  <c r="O301" i="3"/>
  <c r="D524" i="3" l="1"/>
  <c r="O303" i="3"/>
  <c r="O277" i="3"/>
  <c r="O279" i="3" s="1"/>
  <c r="D516" i="3"/>
  <c r="J151" i="3"/>
  <c r="J153" i="3" s="1"/>
  <c r="N151" i="3"/>
  <c r="N153" i="3" s="1"/>
  <c r="J327" i="1"/>
  <c r="N145" i="3" l="1"/>
  <c r="J145" i="3"/>
  <c r="J315" i="1"/>
  <c r="J329" i="1"/>
  <c r="I151" i="3"/>
  <c r="P327" i="1"/>
  <c r="P678" i="1"/>
  <c r="J497" i="3" l="1"/>
  <c r="J507" i="3" s="1"/>
  <c r="J524" i="3" s="1"/>
  <c r="J149" i="3"/>
  <c r="N497" i="3"/>
  <c r="N149" i="3"/>
  <c r="I145" i="3"/>
  <c r="I153" i="3"/>
  <c r="J312" i="1"/>
  <c r="J717" i="1" s="1"/>
  <c r="J319" i="1"/>
  <c r="J314" i="1" s="1"/>
  <c r="P315" i="1"/>
  <c r="P329" i="1"/>
  <c r="O151" i="3"/>
  <c r="O153" i="3" s="1"/>
  <c r="P547" i="1"/>
  <c r="P423" i="1"/>
  <c r="P408" i="1"/>
  <c r="J516" i="3" l="1"/>
  <c r="N516" i="3"/>
  <c r="N507" i="3"/>
  <c r="N524" i="3" s="1"/>
  <c r="I497" i="3"/>
  <c r="I507" i="3" s="1"/>
  <c r="I149" i="3"/>
  <c r="O145" i="3"/>
  <c r="J727" i="1"/>
  <c r="P312" i="1"/>
  <c r="P717" i="1" s="1"/>
  <c r="P319" i="1"/>
  <c r="P314" i="1" s="1"/>
  <c r="C122" i="1"/>
  <c r="I524" i="3" l="1"/>
  <c r="I516" i="3"/>
  <c r="O497" i="3"/>
  <c r="O507" i="3" s="1"/>
  <c r="O149" i="3"/>
  <c r="P727" i="1"/>
  <c r="C690" i="1"/>
  <c r="D690" i="1"/>
  <c r="B690" i="1"/>
  <c r="C517" i="1"/>
  <c r="D517" i="1"/>
  <c r="B517" i="1"/>
  <c r="O524" i="3" l="1"/>
  <c r="O516" i="3"/>
  <c r="C339" i="1"/>
  <c r="D339" i="1"/>
  <c r="B339" i="1"/>
  <c r="C56" i="1"/>
  <c r="B56" i="1"/>
  <c r="B294" i="1"/>
  <c r="C294" i="1"/>
  <c r="B366" i="1"/>
  <c r="C366" i="1"/>
  <c r="B372" i="1"/>
  <c r="C372" i="1"/>
  <c r="C351" i="1"/>
  <c r="D351" i="1"/>
  <c r="B351" i="1"/>
  <c r="D300" i="1"/>
  <c r="C300" i="1"/>
  <c r="B300" i="1"/>
  <c r="C297" i="1"/>
  <c r="D297" i="1"/>
  <c r="B297" i="1"/>
  <c r="C113" i="1"/>
  <c r="B113" i="1"/>
  <c r="C405" i="1"/>
  <c r="B405" i="1"/>
  <c r="C393" i="1"/>
  <c r="D393" i="1"/>
  <c r="C396" i="1"/>
  <c r="B396" i="1"/>
  <c r="B393" i="1"/>
  <c r="C390" i="1"/>
  <c r="D390" i="1"/>
  <c r="B390" i="1"/>
  <c r="C387" i="1"/>
  <c r="D387" i="1"/>
  <c r="B387" i="1"/>
  <c r="C384" i="1"/>
  <c r="B384" i="1"/>
  <c r="C381" i="1"/>
  <c r="D381" i="1"/>
  <c r="B381" i="1"/>
  <c r="C378" i="1"/>
  <c r="D378" i="1"/>
  <c r="B378" i="1"/>
  <c r="C363" i="1"/>
  <c r="D363" i="1"/>
  <c r="B363" i="1"/>
  <c r="C357" i="1"/>
  <c r="D357" i="1"/>
  <c r="B357" i="1"/>
  <c r="C345" i="1"/>
  <c r="D345" i="1"/>
  <c r="B345" i="1"/>
  <c r="C342" i="1"/>
  <c r="D342" i="1"/>
  <c r="B342" i="1"/>
  <c r="C333" i="1"/>
  <c r="B333" i="1"/>
  <c r="C327" i="1"/>
  <c r="D327" i="1"/>
  <c r="B327" i="1"/>
  <c r="C306" i="1"/>
  <c r="B306" i="1"/>
  <c r="C291" i="1"/>
  <c r="D291" i="1"/>
  <c r="B291" i="1"/>
  <c r="C288" i="1"/>
  <c r="B288" i="1"/>
  <c r="C282" i="1"/>
  <c r="B282" i="1"/>
  <c r="C276" i="1"/>
  <c r="B276" i="1"/>
  <c r="C226" i="1"/>
  <c r="C232" i="1"/>
  <c r="C169" i="1"/>
  <c r="B169" i="1"/>
  <c r="C166" i="1"/>
  <c r="B166" i="1"/>
  <c r="C137" i="1"/>
  <c r="D137" i="1"/>
  <c r="B137" i="1"/>
  <c r="C134" i="1"/>
  <c r="D134" i="1"/>
  <c r="B134" i="1"/>
  <c r="C128" i="1"/>
  <c r="D128" i="1"/>
  <c r="B128" i="1"/>
  <c r="B122" i="1"/>
  <c r="C119" i="1"/>
  <c r="D119" i="1"/>
  <c r="B119" i="1"/>
  <c r="C116" i="1"/>
  <c r="D116" i="1"/>
  <c r="B116" i="1"/>
  <c r="C110" i="1"/>
  <c r="D110" i="1"/>
  <c r="B110" i="1"/>
  <c r="C107" i="1"/>
  <c r="B107" i="1"/>
  <c r="C101" i="1"/>
  <c r="D101" i="1"/>
  <c r="B101" i="1"/>
  <c r="C98" i="1"/>
  <c r="B98" i="1"/>
  <c r="C83" i="1"/>
  <c r="D83" i="1"/>
  <c r="B83" i="1"/>
  <c r="C50" i="1"/>
  <c r="C53" i="1"/>
  <c r="B53" i="1"/>
  <c r="B50" i="1"/>
  <c r="C59" i="1"/>
  <c r="C62" i="1"/>
  <c r="B59" i="1"/>
  <c r="C80" i="1"/>
  <c r="D80" i="1"/>
  <c r="B80" i="1"/>
  <c r="C77" i="1"/>
  <c r="B77" i="1"/>
  <c r="C74" i="1"/>
  <c r="B74" i="1"/>
  <c r="C71" i="1"/>
  <c r="B71" i="1"/>
  <c r="C68" i="1"/>
  <c r="B68" i="1"/>
  <c r="C65" i="1"/>
  <c r="B65" i="1"/>
  <c r="C47" i="1"/>
  <c r="B47" i="1"/>
  <c r="C41" i="1"/>
  <c r="D41" i="1"/>
  <c r="B41" i="1"/>
  <c r="C38" i="1"/>
  <c r="B38" i="1"/>
  <c r="C35" i="1"/>
  <c r="D35" i="1"/>
  <c r="B35" i="1"/>
  <c r="C32" i="1"/>
  <c r="B32" i="1"/>
  <c r="C29" i="1"/>
  <c r="D29" i="1"/>
  <c r="B29" i="1"/>
  <c r="D420" i="1"/>
  <c r="C420" i="1"/>
  <c r="B420" i="1"/>
  <c r="C435" i="1"/>
  <c r="D435" i="1"/>
  <c r="B435" i="1"/>
  <c r="C441" i="1"/>
  <c r="D441" i="1"/>
  <c r="C444" i="1"/>
  <c r="D444" i="1"/>
  <c r="B444" i="1"/>
  <c r="B441" i="1"/>
  <c r="C447" i="1"/>
  <c r="B447" i="1"/>
  <c r="C467" i="1"/>
  <c r="D467" i="1"/>
  <c r="B467" i="1"/>
  <c r="C482" i="1"/>
  <c r="D482" i="1"/>
  <c r="B482" i="1"/>
  <c r="C479" i="1"/>
  <c r="D479" i="1"/>
  <c r="B479" i="1"/>
  <c r="C473" i="1"/>
  <c r="D473" i="1"/>
  <c r="B473" i="1"/>
  <c r="C470" i="1"/>
  <c r="D470" i="1"/>
  <c r="B470" i="1"/>
  <c r="C485" i="1"/>
  <c r="D485" i="1"/>
  <c r="B485" i="1"/>
  <c r="C488" i="1"/>
  <c r="D488" i="1"/>
  <c r="B488" i="1"/>
  <c r="C491" i="1"/>
  <c r="D491" i="1"/>
  <c r="B491" i="1"/>
  <c r="C494" i="1"/>
  <c r="B494" i="1"/>
  <c r="C497" i="1"/>
  <c r="B497" i="1"/>
  <c r="C514" i="1"/>
  <c r="B514" i="1"/>
  <c r="C535" i="1"/>
  <c r="D535" i="1"/>
  <c r="B535" i="1"/>
  <c r="C544" i="1"/>
  <c r="B544" i="1"/>
  <c r="C569" i="1"/>
  <c r="D569" i="1"/>
  <c r="B569" i="1"/>
  <c r="C575" i="1"/>
  <c r="B575" i="1"/>
  <c r="C578" i="1"/>
  <c r="B578" i="1"/>
  <c r="C584" i="1"/>
  <c r="B584" i="1"/>
  <c r="C581" i="1"/>
  <c r="B581" i="1"/>
  <c r="C593" i="1"/>
  <c r="B593" i="1"/>
  <c r="C608" i="1"/>
  <c r="B608" i="1"/>
  <c r="C687" i="1"/>
  <c r="B687" i="1"/>
  <c r="C696" i="1"/>
  <c r="D696" i="1"/>
  <c r="B696" i="1"/>
  <c r="C699" i="1"/>
  <c r="D699" i="1"/>
  <c r="B699" i="1"/>
  <c r="C702" i="1"/>
  <c r="D702" i="1"/>
  <c r="C705" i="1"/>
  <c r="D705" i="1"/>
  <c r="B705" i="1"/>
  <c r="C684" i="1"/>
  <c r="B684" i="1"/>
  <c r="C618" i="1"/>
  <c r="B618" i="1"/>
  <c r="C554" i="1"/>
  <c r="B554" i="1"/>
  <c r="C461" i="1"/>
  <c r="B461" i="1"/>
  <c r="C429" i="1"/>
  <c r="B429" i="1"/>
  <c r="C414" i="1"/>
  <c r="B414" i="1"/>
  <c r="C321" i="1"/>
  <c r="B321" i="1"/>
  <c r="C273" i="1"/>
  <c r="B273" i="1"/>
  <c r="C163" i="1"/>
  <c r="B163" i="1"/>
  <c r="C23" i="1"/>
  <c r="B23" i="1"/>
  <c r="I518" i="3" l="1"/>
  <c r="O518" i="3" l="1"/>
  <c r="I517" i="3" l="1"/>
  <c r="O517" i="3"/>
</calcChain>
</file>

<file path=xl/sharedStrings.xml><?xml version="1.0" encoding="utf-8"?>
<sst xmlns="http://schemas.openxmlformats.org/spreadsheetml/2006/main" count="1629" uniqueCount="574">
  <si>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</si>
  <si>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</si>
  <si>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</si>
  <si>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</si>
  <si>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</si>
  <si>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</si>
  <si>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</si>
  <si>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</si>
  <si>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</si>
  <si>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</si>
  <si>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</si>
  <si>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</si>
  <si>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</si>
  <si>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</si>
  <si>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</si>
  <si>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</si>
  <si>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</si>
  <si>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</si>
  <si>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</si>
  <si>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</si>
  <si>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</si>
  <si>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</si>
  <si>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</si>
  <si>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</si>
  <si>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</si>
  <si>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</si>
  <si>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</si>
  <si>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</si>
  <si>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</si>
  <si>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</si>
  <si>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</si>
  <si>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</si>
  <si>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</si>
  <si>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</si>
  <si>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</si>
  <si>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</si>
  <si>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</si>
  <si>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</si>
  <si>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</si>
  <si>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</si>
  <si>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</si>
  <si>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</si>
  <si>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</si>
  <si>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</si>
  <si>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</si>
  <si>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</si>
  <si>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</si>
  <si>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</si>
  <si>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</si>
  <si>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</si>
  <si>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</si>
  <si>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</si>
  <si>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</si>
  <si>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</si>
  <si>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</si>
  <si>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</si>
  <si>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</si>
  <si>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</si>
  <si>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</si>
  <si>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</si>
  <si>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</si>
  <si>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</si>
  <si>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</si>
  <si>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</si>
  <si>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</si>
  <si>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</si>
  <si>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</si>
  <si>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</si>
  <si>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</si>
  <si>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</si>
  <si>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</si>
  <si>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</si>
  <si>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</si>
  <si>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</si>
  <si>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</si>
  <si>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</si>
  <si>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</si>
  <si>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</si>
  <si>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</si>
  <si>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</si>
  <si>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</si>
  <si>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</si>
  <si>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</si>
  <si>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</si>
  <si>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</si>
  <si>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</si>
  <si>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</si>
  <si>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</si>
  <si>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</si>
  <si>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</si>
  <si>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</si>
  <si>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</si>
  <si>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</si>
  <si>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</si>
  <si>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</si>
  <si>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</si>
  <si>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</si>
  <si>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</si>
  <si>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</si>
  <si>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</si>
  <si>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</si>
  <si>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</si>
  <si>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</si>
  <si>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</si>
  <si>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</si>
  <si>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</si>
  <si>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</si>
  <si>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</si>
  <si>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</si>
  <si>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</si>
  <si>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</si>
  <si>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</si>
  <si>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</si>
  <si>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</si>
  <si>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</si>
  <si>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</si>
  <si>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</si>
  <si>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</si>
  <si>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</si>
  <si>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</si>
  <si>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</si>
  <si>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</si>
  <si>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</si>
  <si>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</si>
  <si>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</si>
  <si>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</si>
  <si>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</si>
  <si>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</si>
  <si>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</si>
  <si>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</si>
  <si>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</si>
  <si>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</si>
  <si>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</si>
  <si>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</si>
  <si>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</si>
  <si>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</si>
  <si>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</si>
  <si>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</si>
  <si>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</si>
  <si>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</si>
  <si>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</si>
  <si>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</si>
  <si>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</si>
  <si>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</si>
  <si>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</si>
  <si>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</si>
  <si>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</si>
  <si>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</si>
  <si>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</si>
  <si>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</si>
  <si>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</si>
  <si>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</si>
  <si>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</si>
  <si>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</si>
  <si>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</si>
  <si>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</si>
  <si>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</si>
  <si>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</si>
  <si>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</si>
  <si>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</si>
  <si>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</si>
  <si>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</si>
  <si>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</si>
  <si>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</si>
  <si>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</si>
  <si>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</si>
  <si>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</si>
  <si>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</si>
  <si>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</si>
  <si>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</si>
  <si>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</si>
  <si>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</si>
  <si>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</si>
  <si>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</si>
  <si>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</si>
  <si>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</si>
  <si>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</si>
  <si>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</si>
  <si>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</si>
  <si>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</si>
  <si>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</si>
  <si>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</si>
  <si>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</si>
  <si>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</si>
  <si>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</si>
  <si>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</si>
  <si>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</si>
  <si>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</si>
  <si>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</si>
  <si>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</si>
  <si>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</si>
  <si>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</si>
  <si>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</si>
  <si>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</si>
  <si>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</si>
  <si>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</si>
  <si>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</si>
  <si>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</si>
  <si>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</si>
  <si>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1710000</t>
  </si>
  <si>
    <t>1710160</t>
  </si>
  <si>
    <t>1700000</t>
  </si>
  <si>
    <t>3100000</t>
  </si>
  <si>
    <t>3110000</t>
  </si>
  <si>
    <t>3110160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</si>
  <si>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</si>
  <si>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</si>
  <si>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</si>
  <si>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</si>
  <si>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</si>
  <si>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</si>
  <si>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</si>
  <si>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</si>
  <si>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</si>
  <si>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</si>
  <si>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</si>
  <si>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</si>
  <si>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</si>
  <si>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</si>
  <si>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</si>
  <si>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</si>
  <si>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</si>
  <si>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</si>
  <si>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</si>
  <si>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</si>
  <si>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</si>
  <si>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</si>
  <si>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</si>
  <si>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</si>
  <si>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</si>
  <si>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</si>
  <si>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</si>
  <si>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</si>
  <si>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</si>
  <si>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</si>
  <si>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</si>
  <si>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</si>
  <si>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</si>
  <si>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</si>
  <si>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</si>
  <si>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</si>
  <si>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</si>
  <si>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</si>
  <si>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</si>
  <si>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</si>
  <si>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</si>
  <si>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</si>
  <si>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</si>
  <si>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</si>
  <si>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</si>
  <si>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</si>
  <si>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</si>
  <si>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</si>
  <si>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7650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</si>
  <si>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</si>
  <si>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</si>
  <si>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</si>
  <si>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</si>
  <si>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</si>
  <si>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</si>
  <si>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</si>
  <si>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</si>
  <si>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</si>
  <si>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</si>
  <si>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</si>
  <si>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</si>
  <si>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</si>
  <si>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</si>
  <si>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</si>
  <si>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</si>
  <si>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</si>
  <si>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</si>
  <si>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</si>
  <si>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</si>
  <si>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</si>
  <si>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</si>
  <si>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</si>
  <si>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</si>
  <si>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</si>
  <si>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</si>
  <si>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</si>
  <si>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</si>
  <si>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</si>
  <si>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</si>
  <si>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</si>
  <si>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</si>
  <si>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</si>
  <si>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</si>
  <si>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</si>
  <si>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</si>
  <si>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</si>
  <si>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</si>
  <si>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</si>
  <si>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</si>
  <si>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</si>
  <si>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</si>
  <si>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</si>
  <si>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</si>
  <si>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</si>
  <si>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</si>
  <si>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</si>
  <si>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</si>
  <si>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</si>
  <si>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</si>
  <si>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</si>
  <si>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</si>
  <si>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</si>
  <si>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</si>
  <si>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</si>
  <si>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</si>
  <si>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</si>
  <si>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</si>
  <si>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</si>
  <si>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</si>
  <si>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</si>
  <si>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</si>
  <si>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</si>
  <si>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</si>
  <si>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</si>
  <si>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</si>
  <si>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</si>
  <si>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</si>
  <si>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</si>
  <si>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</si>
  <si>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</si>
  <si>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</si>
  <si>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</si>
  <si>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</si>
  <si>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</si>
  <si>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</si>
  <si>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</si>
  <si>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</si>
  <si>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</si>
  <si>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</si>
  <si>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</si>
  <si>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</si>
  <si>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</si>
  <si>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</si>
  <si>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</si>
  <si>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</si>
  <si>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</si>
  <si>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Управління  «Служба у справах дітей» Сумської міської ради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</si>
  <si>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</si>
  <si>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</si>
  <si>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</si>
  <si>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</si>
  <si>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</si>
  <si>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</si>
  <si>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</si>
  <si>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</si>
  <si>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</si>
  <si>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</si>
  <si>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</si>
  <si>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</si>
  <si>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</si>
  <si>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здійснення переданих видатків у сфері освіти за рахунок коштів освітньої субвенції</t>
  </si>
  <si>
    <t>освітньої субвенції з державного бюджету місцевим бюджетам</t>
  </si>
  <si>
    <t>іншої субвенції з місцевого бюджету</t>
  </si>
  <si>
    <t xml:space="preserve">іншої субвенції з місцевого бюджету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</si>
  <si>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</si>
  <si>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</si>
  <si>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</si>
  <si>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</si>
  <si>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</si>
  <si>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</si>
  <si>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</si>
  <si>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</si>
  <si>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</si>
  <si>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</si>
  <si>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</si>
  <si>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</si>
  <si>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</si>
  <si>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</si>
  <si>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</si>
  <si>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</si>
  <si>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</si>
  <si>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</si>
  <si>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</si>
  <si>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</si>
  <si>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</si>
  <si>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</si>
  <si>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</si>
  <si>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</si>
  <si>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</si>
  <si>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</si>
  <si>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</si>
  <si>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</si>
  <si>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</si>
  <si>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</si>
  <si>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</si>
  <si>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</si>
  <si>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</si>
  <si>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</si>
  <si>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</si>
  <si>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</si>
  <si>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</si>
  <si>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</si>
  <si>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</si>
  <si>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</si>
  <si>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</si>
  <si>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</si>
  <si>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</si>
  <si>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</si>
  <si>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</si>
  <si>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</si>
  <si>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</si>
  <si>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</si>
  <si>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</si>
  <si>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</si>
  <si>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</si>
  <si>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</si>
  <si>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</si>
  <si>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</si>
  <si>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</si>
  <si>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</si>
  <si>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</si>
  <si>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</si>
  <si>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</si>
  <si>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</si>
  <si>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</si>
  <si>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0617640</t>
  </si>
  <si>
    <t>0618340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</si>
  <si>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</si>
  <si>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</si>
  <si>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</si>
  <si>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</si>
  <si>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</si>
  <si>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3718710</t>
  </si>
  <si>
    <t>Резервний фонд місцевого бюджету</t>
  </si>
  <si>
    <t>Субвенція з місцевого бюджету на співфінансування інвестиційних проектів</t>
  </si>
  <si>
    <t>0810180</t>
  </si>
  <si>
    <t>1210180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</si>
  <si>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</si>
  <si>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</si>
  <si>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</si>
  <si>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</si>
  <si>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</si>
  <si>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</si>
  <si>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1517324</t>
  </si>
  <si>
    <t>0217422</t>
  </si>
  <si>
    <t>Регулювання цін на послуги місцевого наземного електротранспорту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</si>
  <si>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</si>
  <si>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</si>
  <si>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</si>
  <si>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</si>
  <si>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</si>
  <si>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</si>
  <si>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>0219770</t>
  </si>
  <si>
    <t>Надання спеціалізованої освіти мистецькими школами</t>
  </si>
  <si>
    <t>0213133</t>
  </si>
  <si>
    <t>Інші заходи та заклади молодіжної політики</t>
  </si>
  <si>
    <t>0813140</t>
  </si>
  <si>
    <t>0817640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</si>
  <si>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</si>
  <si>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</si>
  <si>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</si>
  <si>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</si>
  <si>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</si>
  <si>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</si>
  <si>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</si>
  <si>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</si>
  <si>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</si>
  <si>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</si>
  <si>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</si>
  <si>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</si>
  <si>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</si>
  <si>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</si>
  <si>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</si>
  <si>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</si>
  <si>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</si>
  <si>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</si>
  <si>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</si>
  <si>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</si>
  <si>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</si>
  <si>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</si>
  <si>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</si>
  <si>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Резервний фонд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</si>
  <si>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</si>
  <si>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</si>
  <si>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</si>
  <si>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</si>
  <si>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0617693</t>
  </si>
  <si>
    <t>Внески до статутного капіталу суб'єктів господарювання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</si>
  <si>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</si>
  <si>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</si>
  <si>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</si>
  <si>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</si>
  <si>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</si>
  <si>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</si>
  <si>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</si>
  <si>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</si>
  <si>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</si>
  <si>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</si>
  <si>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</si>
  <si>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</si>
  <si>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</si>
  <si>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0217640</t>
  </si>
  <si>
    <t>Інша діяльність</t>
  </si>
  <si>
    <t>Соціальний захист та соціальне забезпечення, у т. ч. за рахунок:</t>
  </si>
  <si>
    <t>Охорона здоров’я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</si>
  <si>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</si>
  <si>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</si>
  <si>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</si>
  <si>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</si>
  <si>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</si>
  <si>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</si>
  <si>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</si>
  <si>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</si>
  <si>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</si>
  <si>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</si>
  <si>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</si>
  <si>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</si>
  <si>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</si>
  <si>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</si>
  <si>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</si>
  <si>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</si>
  <si>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</si>
  <si>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</si>
  <si>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</si>
  <si>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Будівництво1 об'єктів житлово-комунального господарства</t>
  </si>
  <si>
    <t xml:space="preserve"> </t>
  </si>
  <si>
    <t>1261</t>
  </si>
  <si>
    <t>1511261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</si>
  <si>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</si>
  <si>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</si>
  <si>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</si>
  <si>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</si>
  <si>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</si>
  <si>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</si>
  <si>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>Світлана ЛИПОВА</t>
  </si>
  <si>
    <t>Заходи з організації рятування на водах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</si>
  <si>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</si>
  <si>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</si>
  <si>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</si>
  <si>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</si>
  <si>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</si>
  <si>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</si>
  <si>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зміни</t>
  </si>
  <si>
    <t>всього зі змінами</t>
  </si>
  <si>
    <t>всього зі змінами, у т.ч. за рахунок:</t>
  </si>
  <si>
    <t>місцевого запозиення</t>
  </si>
  <si>
    <t>Міжбюджетні трансферти</t>
  </si>
  <si>
    <t>Дотації з місцевого бюджету іншим бюджетам</t>
  </si>
  <si>
    <t>всього зі хмінами</t>
  </si>
  <si>
    <t>Централізовані заходи з лікування хворих на цукровий та нецукровий діабет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</si>
  <si>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</si>
  <si>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</si>
  <si>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</si>
  <si>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</si>
  <si>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зміни, у т. 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</si>
  <si>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</si>
  <si>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всього зі змінами, у т. ч. за рахунок:</t>
  </si>
  <si>
    <t>зміни, у т.ч. за рахунок:</t>
  </si>
  <si>
    <t>1217384</t>
  </si>
  <si>
    <t>субвенціїз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</si>
  <si>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всього зі змінами, у т.ч за рахунок:</t>
  </si>
  <si>
    <t>зміни, у т.ч за рахунок:</t>
  </si>
  <si>
    <t>0617384</t>
  </si>
  <si>
    <t>0611261</t>
  </si>
  <si>
    <t>до                наказу             Сумської</t>
  </si>
  <si>
    <t>міської     військової    адміністрації</t>
  </si>
  <si>
    <t xml:space="preserve">ЗМІНИ ДО РОЗПОДІЛУ
видатків бюджету Сумської міської територіальної громади на 2024 рік за головними розпорядниками бюджетних коштів </t>
  </si>
  <si>
    <t>ЗМІНИ ДО РОЗПОДІЛУ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</si>
  <si>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освіти, у т.ч. за рахунок:</t>
  </si>
  <si>
    <t>залишку коштів освітньої субвенції , що утворився на початок бюджетного періоду</t>
  </si>
  <si>
    <t>0611061</t>
  </si>
  <si>
    <t xml:space="preserve">                     Додаток 2</t>
  </si>
  <si>
    <t>Директор Департаменту фінансів, економіки та інвестицій Сумської міської ради</t>
  </si>
  <si>
    <t xml:space="preserve">                     Додаток 5</t>
  </si>
  <si>
    <t>Освіта</t>
  </si>
  <si>
    <t>Економічна діяльність</t>
  </si>
  <si>
    <t>Всього видатків</t>
  </si>
  <si>
    <t>від       06.03.2024    №   83   -   СМР</t>
  </si>
  <si>
    <t>від        06.03.2024    №    83   -  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</si>
</sst>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sz val="25"/>
      <name val="Times New Roman"/>
      <family val="1"/>
      <charset val="204"/>
    </font>
    <font>
      <sz val="2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5"/>
      <color theme="2" tint="-0.749992370372631"/>
      <name val="Times New Roman"/>
      <family val="1"/>
      <charset val="204"/>
    </font>
    <font>
      <b/>
      <i/>
      <sz val="15"/>
      <color theme="2" tint="-0.749992370372631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191">
    <xf numFmtId="0" fontId="0" fillId="0" borderId="0" xfId="0"/>
    <xf numFmtId="4" fontId="23" fillId="42" borderId="0" xfId="0" applyNumberFormat="1" applyFont="1" applyFill="1" applyAlignment="1">
      <alignment horizontal="center"/>
    </xf>
    <xf numFmtId="49" fontId="23" fillId="42" borderId="0" xfId="0" applyNumberFormat="1" applyFont="1" applyFill="1" applyAlignment="1">
      <alignment horizontal="center"/>
    </xf>
    <xf numFmtId="3" fontId="23" fillId="42" borderId="0" xfId="0" applyNumberFormat="1" applyFont="1" applyFill="1" applyAlignment="1">
      <alignment horizontal="center"/>
    </xf>
    <xf numFmtId="4" fontId="44" fillId="42" borderId="0" xfId="0" applyNumberFormat="1" applyFont="1" applyFill="1"/>
    <xf numFmtId="3" fontId="30" fillId="42" borderId="0" xfId="0" applyNumberFormat="1" applyFont="1" applyFill="1" applyAlignment="1">
      <alignment horizontal="left" vertical="center" wrapText="1"/>
    </xf>
    <xf numFmtId="4" fontId="43" fillId="42" borderId="0" xfId="0" applyNumberFormat="1" applyFont="1" applyFill="1" applyAlignment="1">
      <alignment horizontal="right" wrapText="1"/>
    </xf>
    <xf numFmtId="0" fontId="21" fillId="42" borderId="0" xfId="0" applyFont="1" applyFill="1"/>
    <xf numFmtId="49" fontId="45" fillId="42" borderId="0" xfId="0" applyNumberFormat="1" applyFont="1" applyFill="1"/>
    <xf numFmtId="4" fontId="21" fillId="42" borderId="0" xfId="0" applyNumberFormat="1" applyFont="1" applyFill="1"/>
    <xf numFmtId="4" fontId="44" fillId="42" borderId="0" xfId="0" applyNumberFormat="1" applyFont="1" applyFill="1" applyAlignment="1">
      <alignment horizontal="left" indent="1"/>
    </xf>
    <xf numFmtId="4" fontId="44" fillId="42" borderId="0" xfId="0" applyNumberFormat="1" applyFont="1" applyFill="1" applyAlignment="1">
      <alignment vertical="center"/>
    </xf>
    <xf numFmtId="49" fontId="21" fillId="42" borderId="0" xfId="0" applyNumberFormat="1" applyFont="1" applyFill="1" applyAlignment="1">
      <alignment horizontal="center" vertical="center"/>
    </xf>
    <xf numFmtId="0" fontId="21" fillId="42" borderId="0" xfId="0" applyFont="1" applyFill="1" applyAlignment="1">
      <alignment wrapText="1"/>
    </xf>
    <xf numFmtId="0" fontId="31" fillId="42" borderId="0" xfId="0" applyFont="1" applyFill="1"/>
    <xf numFmtId="0" fontId="28" fillId="42" borderId="0" xfId="0" applyFont="1" applyFill="1"/>
    <xf numFmtId="0" fontId="29" fillId="42" borderId="0" xfId="0" applyFont="1" applyFill="1"/>
    <xf numFmtId="0" fontId="30" fillId="42" borderId="0" xfId="0" applyFont="1" applyFill="1"/>
    <xf numFmtId="0" fontId="27" fillId="42" borderId="10" xfId="0" applyFont="1" applyFill="1" applyBorder="1" applyAlignment="1">
      <alignment horizontal="center" vertical="center" textRotation="180"/>
    </xf>
    <xf numFmtId="0" fontId="27" fillId="42" borderId="0" xfId="0" applyFont="1" applyFill="1" applyAlignment="1">
      <alignment vertical="center" textRotation="180"/>
    </xf>
    <xf numFmtId="1" fontId="30" fillId="42" borderId="0" xfId="0" applyNumberFormat="1" applyFont="1" applyFill="1" applyAlignment="1">
      <alignment horizontal="center" vertical="center"/>
    </xf>
    <xf numFmtId="4" fontId="30" fillId="42" borderId="0" xfId="0" applyNumberFormat="1" applyFont="1" applyFill="1" applyAlignment="1">
      <alignment horizontal="right"/>
    </xf>
    <xf numFmtId="0" fontId="27" fillId="42" borderId="0" xfId="0" applyFont="1" applyFill="1" applyAlignment="1">
      <alignment horizontal="center" vertical="center" textRotation="180"/>
    </xf>
    <xf numFmtId="3" fontId="46" fillId="42" borderId="0" xfId="0" applyNumberFormat="1" applyFont="1" applyFill="1"/>
    <xf numFmtId="4" fontId="46" fillId="42" borderId="0" xfId="0" applyNumberFormat="1" applyFont="1" applyFill="1" applyAlignment="1">
      <alignment horizontal="center"/>
    </xf>
    <xf numFmtId="3" fontId="23" fillId="43" borderId="0" xfId="0" applyNumberFormat="1" applyFont="1" applyFill="1" applyAlignment="1">
      <alignment vertical="center"/>
    </xf>
    <xf numFmtId="3" fontId="25" fillId="43" borderId="0" xfId="0" applyNumberFormat="1" applyFont="1" applyFill="1" applyAlignment="1">
      <alignment vertical="center"/>
    </xf>
    <xf numFmtId="0" fontId="28" fillId="43" borderId="0" xfId="0" applyFont="1" applyFill="1"/>
    <xf numFmtId="0" fontId="21" fillId="43" borderId="0" xfId="0" applyFont="1" applyFill="1"/>
    <xf numFmtId="0" fontId="29" fillId="43" borderId="0" xfId="0" applyFont="1" applyFill="1"/>
    <xf numFmtId="0" fontId="27" fillId="43" borderId="0" xfId="0" applyFont="1" applyFill="1" applyAlignment="1">
      <alignment horizontal="center" vertical="center" textRotation="180"/>
    </xf>
    <xf numFmtId="0" fontId="30" fillId="43" borderId="0" xfId="0" applyFont="1" applyFill="1"/>
    <xf numFmtId="0" fontId="27" fillId="43" borderId="10" xfId="0" applyFont="1" applyFill="1" applyBorder="1" applyAlignment="1">
      <alignment horizontal="center" vertical="center" textRotation="180"/>
    </xf>
    <xf numFmtId="3" fontId="48" fillId="42" borderId="7" xfId="0" applyNumberFormat="1" applyFont="1" applyFill="1" applyBorder="1" applyAlignment="1">
      <alignment horizontal="left" wrapText="1"/>
    </xf>
    <xf numFmtId="4" fontId="49" fillId="42" borderId="7" xfId="0" applyNumberFormat="1" applyFont="1" applyFill="1" applyBorder="1"/>
    <xf numFmtId="3" fontId="48" fillId="42" borderId="12" xfId="0" applyNumberFormat="1" applyFont="1" applyFill="1" applyBorder="1" applyAlignment="1">
      <alignment horizontal="left" wrapText="1"/>
    </xf>
    <xf numFmtId="3" fontId="48" fillId="42" borderId="13" xfId="0" applyNumberFormat="1" applyFont="1" applyFill="1" applyBorder="1" applyAlignment="1">
      <alignment horizontal="left" wrapText="1"/>
    </xf>
    <xf numFmtId="3" fontId="48" fillId="42" borderId="15" xfId="0" applyNumberFormat="1" applyFont="1" applyFill="1" applyBorder="1" applyAlignment="1">
      <alignment horizontal="left" wrapText="1"/>
    </xf>
    <xf numFmtId="4" fontId="49" fillId="42" borderId="12" xfId="0" applyNumberFormat="1" applyFont="1" applyFill="1" applyBorder="1"/>
    <xf numFmtId="4" fontId="49" fillId="42" borderId="13" xfId="0" applyNumberFormat="1" applyFont="1" applyFill="1" applyBorder="1"/>
    <xf numFmtId="4" fontId="49" fillId="42" borderId="15" xfId="0" applyNumberFormat="1" applyFont="1" applyFill="1" applyBorder="1"/>
    <xf numFmtId="4" fontId="49" fillId="42" borderId="17" xfId="0" applyNumberFormat="1" applyFont="1" applyFill="1" applyBorder="1"/>
    <xf numFmtId="4" fontId="49" fillId="42" borderId="18" xfId="0" applyNumberFormat="1" applyFont="1" applyFill="1" applyBorder="1"/>
    <xf numFmtId="0" fontId="50" fillId="43" borderId="11" xfId="0" applyFont="1" applyFill="1" applyBorder="1" applyAlignment="1">
      <alignment horizontal="left" vertical="center" wrapText="1"/>
    </xf>
    <xf numFmtId="0" fontId="51" fillId="43" borderId="14" xfId="0" applyFont="1" applyFill="1" applyBorder="1" applyAlignment="1">
      <alignment horizontal="left" vertical="center" wrapText="1"/>
    </xf>
    <xf numFmtId="3" fontId="51" fillId="43" borderId="16" xfId="0" applyNumberFormat="1" applyFont="1" applyFill="1" applyBorder="1" applyAlignment="1">
      <alignment horizontal="left" vertical="center" wrapText="1"/>
    </xf>
    <xf numFmtId="3" fontId="50" fillId="43" borderId="11" xfId="0" applyNumberFormat="1" applyFont="1" applyFill="1" applyBorder="1" applyAlignment="1">
      <alignment horizontal="left" vertical="center" wrapText="1"/>
    </xf>
    <xf numFmtId="3" fontId="51" fillId="0" borderId="14" xfId="0" applyNumberFormat="1" applyFont="1" applyBorder="1" applyAlignment="1">
      <alignment horizontal="left" vertical="center" wrapText="1"/>
    </xf>
    <xf numFmtId="3" fontId="51" fillId="0" borderId="16" xfId="0" applyNumberFormat="1" applyFont="1" applyBorder="1" applyAlignment="1">
      <alignment horizontal="left" vertical="center" wrapText="1"/>
    </xf>
    <xf numFmtId="3" fontId="51" fillId="43" borderId="14" xfId="0" applyNumberFormat="1" applyFont="1" applyFill="1" applyBorder="1" applyAlignment="1">
      <alignment horizontal="left" vertical="center" wrapText="1"/>
    </xf>
    <xf numFmtId="3" fontId="48" fillId="42" borderId="19" xfId="0" applyNumberFormat="1" applyFont="1" applyFill="1" applyBorder="1" applyAlignment="1">
      <alignment horizontal="left" wrapText="1"/>
    </xf>
    <xf numFmtId="3" fontId="48" fillId="42" borderId="20" xfId="0" applyNumberFormat="1" applyFont="1" applyFill="1" applyBorder="1" applyAlignment="1">
      <alignment horizontal="left" wrapText="1"/>
    </xf>
    <xf numFmtId="3" fontId="51" fillId="43" borderId="21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29" fillId="0" borderId="0" xfId="0" applyFont="1"/>
    <xf numFmtId="4" fontId="21" fillId="0" borderId="7" xfId="29" applyNumberFormat="1" applyFont="1" applyFill="1" applyBorder="1" applyAlignment="1">
      <alignment horizontal="right" wrapText="1"/>
    </xf>
    <xf numFmtId="0" fontId="52" fillId="43" borderId="10" xfId="0" applyFont="1" applyFill="1" applyBorder="1" applyAlignment="1">
      <alignment horizontal="center" vertical="center" textRotation="180"/>
    </xf>
    <xf numFmtId="1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7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7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9" fillId="44" borderId="0" xfId="0" applyFont="1" applyFill="1"/>
    <xf numFmtId="0" fontId="28" fillId="44" borderId="0" xfId="0" applyFont="1" applyFill="1"/>
    <xf numFmtId="0" fontId="21" fillId="44" borderId="0" xfId="0" applyFont="1" applyFill="1"/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1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45" borderId="7" xfId="0" applyNumberFormat="1" applyFont="1" applyFill="1" applyBorder="1" applyAlignment="1">
      <alignment horizontal="center" vertical="center"/>
    </xf>
    <xf numFmtId="4" fontId="30" fillId="45" borderId="7" xfId="0" applyNumberFormat="1" applyFont="1" applyFill="1" applyBorder="1" applyAlignment="1">
      <alignment horizontal="right"/>
    </xf>
    <xf numFmtId="0" fontId="30" fillId="45" borderId="0" xfId="0" applyFont="1" applyFill="1"/>
    <xf numFmtId="3" fontId="30" fillId="45" borderId="7" xfId="0" applyNumberFormat="1" applyFont="1" applyFill="1" applyBorder="1" applyAlignment="1">
      <alignment horizontal="left" vertical="center" wrapText="1"/>
    </xf>
    <xf numFmtId="3" fontId="30" fillId="43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3" fillId="0" borderId="0" xfId="0" applyNumberFormat="1" applyFont="1" applyFill="1" applyAlignment="1">
      <alignment horizontal="center"/>
    </xf>
    <xf numFmtId="4" fontId="44" fillId="0" borderId="0" xfId="0" applyNumberFormat="1" applyFont="1" applyFill="1"/>
    <xf numFmtId="3" fontId="2" fillId="0" borderId="0" xfId="0" applyNumberFormat="1" applyFont="1" applyFill="1"/>
    <xf numFmtId="4" fontId="44" fillId="0" borderId="0" xfId="0" applyNumberFormat="1" applyFont="1" applyFill="1" applyAlignment="1">
      <alignment vertical="center"/>
    </xf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4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Alignment="1">
      <alignment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4" fontId="21" fillId="0" borderId="7" xfId="0" applyNumberFormat="1" applyFont="1" applyFill="1" applyBorder="1" applyAlignment="1">
      <alignment horizontal="right" wrapText="1"/>
    </xf>
    <xf numFmtId="3" fontId="23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center" vertical="center" textRotation="180"/>
    </xf>
    <xf numFmtId="4" fontId="29" fillId="0" borderId="7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0" fontId="29" fillId="0" borderId="7" xfId="0" applyFont="1" applyFill="1" applyBorder="1" applyAlignment="1">
      <alignment vertical="center" wrapText="1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4" fontId="21" fillId="0" borderId="0" xfId="0" applyNumberFormat="1" applyFont="1" applyFill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47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3" fontId="30" fillId="0" borderId="0" xfId="0" applyNumberFormat="1" applyFont="1" applyFill="1" applyAlignment="1">
      <alignment horizontal="left" vertical="center" wrapText="1"/>
    </xf>
    <xf numFmtId="4" fontId="28" fillId="0" borderId="0" xfId="0" applyNumberFormat="1" applyFont="1" applyFill="1" applyAlignment="1">
      <alignment horizontal="right" wrapText="1"/>
    </xf>
    <xf numFmtId="4" fontId="46" fillId="0" borderId="0" xfId="0" applyNumberFormat="1" applyFont="1" applyFill="1" applyAlignment="1">
      <alignment horizontal="center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left" wrapText="1"/>
    </xf>
    <xf numFmtId="4" fontId="43" fillId="0" borderId="0" xfId="0" applyNumberFormat="1" applyFont="1" applyFill="1" applyAlignment="1">
      <alignment horizontal="right" wrapText="1"/>
    </xf>
    <xf numFmtId="3" fontId="27" fillId="0" borderId="0" xfId="0" applyNumberFormat="1" applyFont="1" applyFill="1" applyAlignment="1">
      <alignment vertical="center" textRotation="180"/>
    </xf>
    <xf numFmtId="4" fontId="23" fillId="0" borderId="9" xfId="0" applyNumberFormat="1" applyFont="1" applyFill="1" applyBorder="1" applyAlignment="1">
      <alignment horizontal="center"/>
    </xf>
    <xf numFmtId="0" fontId="53" fillId="43" borderId="10" xfId="0" applyFont="1" applyFill="1" applyBorder="1" applyAlignment="1">
      <alignment horizontal="center" vertical="center" textRotation="180"/>
    </xf>
    <xf numFmtId="0" fontId="53" fillId="43" borderId="0" xfId="0" applyFont="1" applyFill="1" applyAlignment="1">
      <alignment horizontal="center" vertical="center" textRotation="180"/>
    </xf>
    <xf numFmtId="3" fontId="53" fillId="0" borderId="10" xfId="0" applyNumberFormat="1" applyFont="1" applyFill="1" applyBorder="1" applyAlignment="1">
      <alignment vertical="center" textRotation="180"/>
    </xf>
    <xf numFmtId="1" fontId="29" fillId="0" borderId="7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49" fontId="38" fillId="0" borderId="0" xfId="0" applyNumberFormat="1" applyFont="1" applyFill="1" applyAlignment="1">
      <alignment horizontal="center"/>
    </xf>
    <xf numFmtId="4" fontId="44" fillId="0" borderId="0" xfId="0" applyNumberFormat="1" applyFont="1" applyFill="1"/>
    <xf numFmtId="4" fontId="44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3" fontId="24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/>
    </xf>
    <xf numFmtId="4" fontId="40" fillId="0" borderId="7" xfId="0" applyNumberFormat="1" applyFont="1" applyFill="1" applyBorder="1" applyAlignment="1">
      <alignment horizontal="center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Alignment="1">
      <alignment horizontal="center" wrapText="1"/>
    </xf>
    <xf numFmtId="3" fontId="46" fillId="0" borderId="0" xfId="0" applyNumberFormat="1" applyFont="1" applyFill="1" applyAlignment="1">
      <alignment horizontal="left" vertical="top" wrapText="1"/>
    </xf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0" fontId="35" fillId="0" borderId="0" xfId="0" applyFont="1" applyFill="1" applyAlignment="1">
      <alignment horizontal="center" vertical="top"/>
    </xf>
    <xf numFmtId="4" fontId="24" fillId="0" borderId="7" xfId="0" applyNumberFormat="1" applyFont="1" applyFill="1" applyBorder="1" applyAlignment="1">
      <alignment horizontal="center" vertical="center" wrapText="1"/>
    </xf>
    <xf numFmtId="3" fontId="46" fillId="42" borderId="0" xfId="0" applyNumberFormat="1" applyFont="1" applyFill="1" applyAlignment="1">
      <alignment horizontal="left" vertical="top" wrapText="1"/>
    </xf>
    <xf numFmtId="3" fontId="46" fillId="42" borderId="0" xfId="0" applyNumberFormat="1" applyFont="1" applyFill="1" applyAlignment="1">
      <alignment horizontal="center" wrapText="1"/>
    </xf>
    <xf numFmtId="0" fontId="27" fillId="42" borderId="10" xfId="0" applyFont="1" applyFill="1" applyBorder="1" applyAlignment="1">
      <alignment horizontal="center" vertical="center" textRotation="180"/>
    </xf>
    <xf numFmtId="0" fontId="27" fillId="42" borderId="0" xfId="0" applyFont="1" applyFill="1" applyAlignment="1">
      <alignment horizontal="center" vertical="center" textRotation="180"/>
    </xf>
    <xf numFmtId="4" fontId="44" fillId="42" borderId="0" xfId="0" applyNumberFormat="1" applyFont="1" applyFill="1"/>
    <xf numFmtId="4" fontId="44" fillId="42" borderId="0" xfId="0" applyNumberFormat="1" applyFont="1" applyFill="1" applyAlignment="1">
      <alignment horizontal="left" inden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2046"/>
  <sheetViews>
    <sheetView showGridLines="0" showZeros="0" view="pageBreakPreview" zoomScale="70" zoomScaleNormal="82" zoomScaleSheetLayoutView="70" workbookViewId="0">
      <selection activeCell="K5" sqref="K5:P5"/>
    </sheetView>
  </sheetViews>
  <sheetFormatPr defaultColWidth="9.1640625" defaultRowHeight="15" x14ac:dyDescent="0.25"/>
  <cols>
    <col min="1" max="1" width="16.1640625" style="110" customWidth="1"/>
    <col min="2" max="2" width="15.33203125" style="111" hidden="1" customWidth="1"/>
    <col min="3" max="3" width="14.6640625" style="111" hidden="1" customWidth="1"/>
    <col min="4" max="4" width="65.5" style="112" customWidth="1"/>
    <col min="5" max="5" width="22.33203125" style="113" customWidth="1"/>
    <col min="6" max="6" width="22.5" style="113" customWidth="1"/>
    <col min="7" max="7" width="22.83203125" style="113" customWidth="1"/>
    <col min="8" max="8" width="22.5" style="113" customWidth="1"/>
    <col min="9" max="9" width="22.1640625" style="113" customWidth="1"/>
    <col min="10" max="10" width="22.33203125" style="113" customWidth="1"/>
    <col min="11" max="11" width="26.6640625" style="113" customWidth="1"/>
    <col min="12" max="12" width="20" style="113" customWidth="1"/>
    <col min="13" max="13" width="18.6640625" style="113" customWidth="1"/>
    <col min="14" max="14" width="17.83203125" style="113" bestFit="1" customWidth="1"/>
    <col min="15" max="15" width="23.6640625" style="113" customWidth="1"/>
    <col min="16" max="16" width="27.83203125" style="160" customWidth="1"/>
    <col min="17" max="17" width="6.6640625" style="159" customWidth="1"/>
    <col min="18" max="18" width="21" style="115" customWidth="1"/>
    <col min="19" max="16384" width="9.1640625" style="115"/>
  </cols>
  <sheetData>
    <row r="1" spans="1:525" ht="26.25" customHeight="1" x14ac:dyDescent="0.4">
      <c r="K1" s="114" t="s">
        <v>566</v>
      </c>
      <c r="P1" s="113"/>
      <c r="Q1" s="178"/>
    </row>
    <row r="2" spans="1:525" ht="26.25" customHeight="1" x14ac:dyDescent="0.25">
      <c r="K2" s="116" t="s">
        <v>559</v>
      </c>
      <c r="L2" s="116"/>
      <c r="M2" s="116"/>
      <c r="N2" s="116"/>
      <c r="O2" s="116"/>
      <c r="P2" s="116"/>
      <c r="Q2" s="178"/>
    </row>
    <row r="3" spans="1:525" ht="26.25" customHeight="1" x14ac:dyDescent="0.25">
      <c r="K3" s="116" t="s">
        <v>560</v>
      </c>
      <c r="L3" s="116"/>
      <c r="M3" s="116"/>
      <c r="N3" s="116"/>
      <c r="O3" s="116"/>
      <c r="P3" s="116"/>
      <c r="Q3" s="178"/>
    </row>
    <row r="4" spans="1:525" ht="26.25" customHeight="1" x14ac:dyDescent="0.4">
      <c r="K4" s="167" t="s">
        <v>572</v>
      </c>
      <c r="L4" s="167"/>
      <c r="M4" s="167"/>
      <c r="N4" s="167"/>
      <c r="O4" s="167"/>
      <c r="P4" s="167"/>
      <c r="Q4" s="178"/>
    </row>
    <row r="5" spans="1:525" ht="58.5" customHeight="1" x14ac:dyDescent="0.4">
      <c r="K5" s="168"/>
      <c r="L5" s="168"/>
      <c r="M5" s="168"/>
      <c r="N5" s="168"/>
      <c r="O5" s="168"/>
      <c r="P5" s="168"/>
      <c r="Q5" s="178"/>
    </row>
    <row r="6" spans="1:525" ht="33.950000000000003" customHeight="1" x14ac:dyDescent="0.4">
      <c r="K6" s="114"/>
      <c r="L6" s="114"/>
      <c r="M6" s="114"/>
      <c r="N6" s="114"/>
      <c r="O6" s="114"/>
      <c r="P6" s="114"/>
      <c r="Q6" s="178"/>
    </row>
    <row r="7" spans="1:525" s="117" customFormat="1" ht="71.25" customHeight="1" x14ac:dyDescent="0.3">
      <c r="A7" s="169" t="s">
        <v>561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8"/>
    </row>
    <row r="8" spans="1:525" s="117" customFormat="1" ht="23.25" customHeight="1" x14ac:dyDescent="0.35">
      <c r="A8" s="166" t="s">
        <v>518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78"/>
    </row>
    <row r="9" spans="1:525" s="117" customFormat="1" ht="19.5" customHeight="1" x14ac:dyDescent="0.3">
      <c r="A9" s="180" t="s">
        <v>443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78"/>
    </row>
    <row r="10" spans="1:525" s="121" customFormat="1" ht="22.5" customHeight="1" x14ac:dyDescent="0.3">
      <c r="A10" s="118"/>
      <c r="B10" s="119"/>
      <c r="C10" s="119"/>
      <c r="D10" s="112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4" t="s">
        <v>338</v>
      </c>
      <c r="Q10" s="178"/>
    </row>
    <row r="11" spans="1:525" s="123" customFormat="1" ht="20.25" customHeight="1" x14ac:dyDescent="0.2">
      <c r="A11" s="172" t="s">
        <v>316</v>
      </c>
      <c r="B11" s="170" t="s">
        <v>317</v>
      </c>
      <c r="C11" s="170" t="s">
        <v>307</v>
      </c>
      <c r="D11" s="170" t="s">
        <v>318</v>
      </c>
      <c r="E11" s="174" t="s">
        <v>211</v>
      </c>
      <c r="F11" s="174"/>
      <c r="G11" s="174"/>
      <c r="H11" s="174"/>
      <c r="I11" s="174"/>
      <c r="J11" s="174" t="s">
        <v>212</v>
      </c>
      <c r="K11" s="174"/>
      <c r="L11" s="174"/>
      <c r="M11" s="174"/>
      <c r="N11" s="174"/>
      <c r="O11" s="174"/>
      <c r="P11" s="174" t="s">
        <v>213</v>
      </c>
      <c r="Q11" s="178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  <c r="IZ11" s="122"/>
      <c r="JA11" s="122"/>
      <c r="JB11" s="122"/>
      <c r="JC11" s="122"/>
      <c r="JD11" s="122"/>
      <c r="JE11" s="122"/>
      <c r="JF11" s="122"/>
      <c r="JG11" s="122"/>
      <c r="JH11" s="122"/>
      <c r="JI11" s="122"/>
      <c r="JJ11" s="122"/>
      <c r="JK11" s="122"/>
      <c r="JL11" s="122"/>
      <c r="JM11" s="122"/>
      <c r="JN11" s="122"/>
      <c r="JO11" s="122"/>
      <c r="JP11" s="122"/>
      <c r="JQ11" s="122"/>
      <c r="JR11" s="122"/>
      <c r="JS11" s="122"/>
      <c r="JT11" s="122"/>
      <c r="JU11" s="122"/>
      <c r="JV11" s="122"/>
      <c r="JW11" s="122"/>
      <c r="JX11" s="122"/>
      <c r="JY11" s="122"/>
      <c r="JZ11" s="122"/>
      <c r="KA11" s="122"/>
      <c r="KB11" s="122"/>
      <c r="KC11" s="122"/>
      <c r="KD11" s="122"/>
      <c r="KE11" s="122"/>
      <c r="KF11" s="122"/>
      <c r="KG11" s="122"/>
      <c r="KH11" s="122"/>
      <c r="KI11" s="122"/>
      <c r="KJ11" s="122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2"/>
      <c r="KX11" s="122"/>
      <c r="KY11" s="122"/>
      <c r="KZ11" s="122"/>
      <c r="LA11" s="122"/>
      <c r="LB11" s="122"/>
      <c r="LC11" s="122"/>
      <c r="LD11" s="122"/>
      <c r="LE11" s="122"/>
      <c r="LF11" s="122"/>
      <c r="LG11" s="122"/>
      <c r="LH11" s="122"/>
      <c r="LI11" s="122"/>
      <c r="LJ11" s="122"/>
      <c r="LK11" s="122"/>
      <c r="LL11" s="122"/>
      <c r="LM11" s="122"/>
      <c r="LN11" s="122"/>
      <c r="LO11" s="122"/>
      <c r="LP11" s="122"/>
      <c r="LQ11" s="122"/>
      <c r="LR11" s="122"/>
      <c r="LS11" s="122"/>
      <c r="LT11" s="122"/>
      <c r="LU11" s="122"/>
      <c r="LV11" s="122"/>
      <c r="LW11" s="122"/>
      <c r="LX11" s="122"/>
      <c r="LY11" s="122"/>
      <c r="LZ11" s="122"/>
      <c r="MA11" s="122"/>
      <c r="MB11" s="122"/>
      <c r="MC11" s="122"/>
      <c r="MD11" s="122"/>
      <c r="ME11" s="122"/>
      <c r="MF11" s="122"/>
      <c r="MG11" s="122"/>
      <c r="MH11" s="122"/>
      <c r="MI11" s="122"/>
      <c r="MJ11" s="122"/>
      <c r="MK11" s="122"/>
      <c r="ML11" s="122"/>
      <c r="MM11" s="122"/>
      <c r="MN11" s="122"/>
      <c r="MO11" s="122"/>
      <c r="MP11" s="122"/>
      <c r="MQ11" s="122"/>
      <c r="MR11" s="122"/>
      <c r="MS11" s="122"/>
      <c r="MT11" s="122"/>
      <c r="MU11" s="122"/>
      <c r="MV11" s="122"/>
      <c r="MW11" s="122"/>
      <c r="MX11" s="122"/>
      <c r="MY11" s="122"/>
      <c r="MZ11" s="122"/>
      <c r="NA11" s="122"/>
      <c r="NB11" s="122"/>
      <c r="NC11" s="122"/>
      <c r="ND11" s="122"/>
      <c r="NE11" s="122"/>
      <c r="NF11" s="122"/>
      <c r="NG11" s="122"/>
      <c r="NH11" s="122"/>
      <c r="NI11" s="122"/>
      <c r="NJ11" s="122"/>
      <c r="NK11" s="122"/>
      <c r="NL11" s="122"/>
      <c r="NM11" s="122"/>
      <c r="NN11" s="122"/>
      <c r="NO11" s="122"/>
      <c r="NP11" s="122"/>
      <c r="NQ11" s="122"/>
      <c r="NR11" s="122"/>
      <c r="NS11" s="122"/>
      <c r="NT11" s="122"/>
      <c r="NU11" s="122"/>
      <c r="NV11" s="122"/>
      <c r="NW11" s="122"/>
      <c r="NX11" s="122"/>
      <c r="NY11" s="122"/>
      <c r="NZ11" s="122"/>
      <c r="OA11" s="122"/>
      <c r="OB11" s="122"/>
      <c r="OC11" s="122"/>
      <c r="OD11" s="122"/>
      <c r="OE11" s="122"/>
      <c r="OF11" s="122"/>
      <c r="OG11" s="122"/>
      <c r="OH11" s="122"/>
      <c r="OI11" s="122"/>
      <c r="OJ11" s="122"/>
      <c r="OK11" s="122"/>
      <c r="OL11" s="122"/>
      <c r="OM11" s="122"/>
      <c r="ON11" s="122"/>
      <c r="OO11" s="122"/>
      <c r="OP11" s="122"/>
      <c r="OQ11" s="122"/>
      <c r="OR11" s="122"/>
      <c r="OS11" s="122"/>
      <c r="OT11" s="122"/>
      <c r="OU11" s="122"/>
      <c r="OV11" s="122"/>
      <c r="OW11" s="122"/>
      <c r="OX11" s="122"/>
      <c r="OY11" s="122"/>
      <c r="OZ11" s="122"/>
      <c r="PA11" s="122"/>
      <c r="PB11" s="122"/>
      <c r="PC11" s="122"/>
      <c r="PD11" s="122"/>
      <c r="PE11" s="122"/>
      <c r="PF11" s="122"/>
      <c r="PG11" s="122"/>
      <c r="PH11" s="122"/>
      <c r="PI11" s="122"/>
      <c r="PJ11" s="122"/>
      <c r="PK11" s="122"/>
      <c r="PL11" s="122"/>
      <c r="PM11" s="122"/>
      <c r="PN11" s="122"/>
      <c r="PO11" s="122"/>
      <c r="PP11" s="122"/>
      <c r="PQ11" s="122"/>
      <c r="PR11" s="122"/>
      <c r="PS11" s="122"/>
      <c r="PT11" s="122"/>
      <c r="PU11" s="122"/>
      <c r="PV11" s="122"/>
      <c r="PW11" s="122"/>
      <c r="PX11" s="122"/>
      <c r="PY11" s="122"/>
      <c r="PZ11" s="122"/>
      <c r="QA11" s="122"/>
      <c r="QB11" s="122"/>
      <c r="QC11" s="122"/>
      <c r="QD11" s="122"/>
      <c r="QE11" s="122"/>
      <c r="QF11" s="122"/>
      <c r="QG11" s="122"/>
      <c r="QH11" s="122"/>
      <c r="QI11" s="122"/>
      <c r="QJ11" s="122"/>
      <c r="QK11" s="122"/>
      <c r="QL11" s="122"/>
      <c r="QM11" s="122"/>
      <c r="QN11" s="122"/>
      <c r="QO11" s="122"/>
      <c r="QP11" s="122"/>
      <c r="QQ11" s="122"/>
      <c r="QR11" s="122"/>
      <c r="QS11" s="122"/>
      <c r="QT11" s="122"/>
      <c r="QU11" s="122"/>
      <c r="QV11" s="122"/>
      <c r="QW11" s="122"/>
      <c r="QX11" s="122"/>
      <c r="QY11" s="122"/>
      <c r="QZ11" s="122"/>
      <c r="RA11" s="122"/>
      <c r="RB11" s="122"/>
      <c r="RC11" s="122"/>
      <c r="RD11" s="122"/>
      <c r="RE11" s="122"/>
      <c r="RF11" s="122"/>
      <c r="RG11" s="122"/>
      <c r="RH11" s="122"/>
      <c r="RI11" s="122"/>
      <c r="RJ11" s="122"/>
      <c r="RK11" s="122"/>
      <c r="RL11" s="122"/>
      <c r="RM11" s="122"/>
      <c r="RN11" s="122"/>
      <c r="RO11" s="122"/>
      <c r="RP11" s="122"/>
      <c r="RQ11" s="122"/>
      <c r="RR11" s="122"/>
      <c r="RS11" s="122"/>
      <c r="RT11" s="122"/>
      <c r="RU11" s="122"/>
      <c r="RV11" s="122"/>
      <c r="RW11" s="122"/>
      <c r="RX11" s="122"/>
      <c r="RY11" s="122"/>
      <c r="RZ11" s="122"/>
      <c r="SA11" s="122"/>
      <c r="SB11" s="122"/>
      <c r="SC11" s="122"/>
      <c r="SD11" s="122"/>
      <c r="SE11" s="122"/>
      <c r="SF11" s="122"/>
      <c r="SG11" s="122"/>
      <c r="SH11" s="122"/>
      <c r="SI11" s="122"/>
      <c r="SJ11" s="122"/>
      <c r="SK11" s="122"/>
      <c r="SL11" s="122"/>
      <c r="SM11" s="122"/>
      <c r="SN11" s="122"/>
      <c r="SO11" s="122"/>
      <c r="SP11" s="122"/>
      <c r="SQ11" s="122"/>
      <c r="SR11" s="122"/>
      <c r="SS11" s="122"/>
      <c r="ST11" s="122"/>
      <c r="SU11" s="122"/>
      <c r="SV11" s="122"/>
      <c r="SW11" s="122"/>
      <c r="SX11" s="122"/>
      <c r="SY11" s="122"/>
      <c r="SZ11" s="122"/>
      <c r="TA11" s="122"/>
      <c r="TB11" s="122"/>
      <c r="TC11" s="122"/>
      <c r="TD11" s="122"/>
      <c r="TE11" s="122"/>
    </row>
    <row r="12" spans="1:525" s="123" customFormat="1" ht="19.350000000000001" customHeight="1" x14ac:dyDescent="0.2">
      <c r="A12" s="172"/>
      <c r="B12" s="170"/>
      <c r="C12" s="170"/>
      <c r="D12" s="170"/>
      <c r="E12" s="171" t="s">
        <v>308</v>
      </c>
      <c r="F12" s="171" t="s">
        <v>214</v>
      </c>
      <c r="G12" s="175" t="s">
        <v>215</v>
      </c>
      <c r="H12" s="175"/>
      <c r="I12" s="171" t="s">
        <v>216</v>
      </c>
      <c r="J12" s="171" t="s">
        <v>308</v>
      </c>
      <c r="K12" s="171" t="s">
        <v>309</v>
      </c>
      <c r="L12" s="171" t="s">
        <v>214</v>
      </c>
      <c r="M12" s="175" t="s">
        <v>215</v>
      </c>
      <c r="N12" s="175"/>
      <c r="O12" s="171" t="s">
        <v>216</v>
      </c>
      <c r="P12" s="174"/>
      <c r="Q12" s="178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  <c r="IZ12" s="122"/>
      <c r="JA12" s="122"/>
      <c r="JB12" s="122"/>
      <c r="JC12" s="122"/>
      <c r="JD12" s="122"/>
      <c r="JE12" s="122"/>
      <c r="JF12" s="122"/>
      <c r="JG12" s="122"/>
      <c r="JH12" s="122"/>
      <c r="JI12" s="122"/>
      <c r="JJ12" s="122"/>
      <c r="JK12" s="122"/>
      <c r="JL12" s="122"/>
      <c r="JM12" s="122"/>
      <c r="JN12" s="122"/>
      <c r="JO12" s="122"/>
      <c r="JP12" s="122"/>
      <c r="JQ12" s="122"/>
      <c r="JR12" s="122"/>
      <c r="JS12" s="122"/>
      <c r="JT12" s="122"/>
      <c r="JU12" s="122"/>
      <c r="JV12" s="122"/>
      <c r="JW12" s="122"/>
      <c r="JX12" s="122"/>
      <c r="JY12" s="122"/>
      <c r="JZ12" s="122"/>
      <c r="KA12" s="122"/>
      <c r="KB12" s="122"/>
      <c r="KC12" s="122"/>
      <c r="KD12" s="122"/>
      <c r="KE12" s="122"/>
      <c r="KF12" s="122"/>
      <c r="KG12" s="122"/>
      <c r="KH12" s="122"/>
      <c r="KI12" s="122"/>
      <c r="KJ12" s="122"/>
      <c r="KK12" s="122"/>
      <c r="KL12" s="122"/>
      <c r="KM12" s="122"/>
      <c r="KN12" s="122"/>
      <c r="KO12" s="122"/>
      <c r="KP12" s="122"/>
      <c r="KQ12" s="122"/>
      <c r="KR12" s="122"/>
      <c r="KS12" s="122"/>
      <c r="KT12" s="122"/>
      <c r="KU12" s="122"/>
      <c r="KV12" s="122"/>
      <c r="KW12" s="122"/>
      <c r="KX12" s="122"/>
      <c r="KY12" s="122"/>
      <c r="KZ12" s="122"/>
      <c r="LA12" s="122"/>
      <c r="LB12" s="122"/>
      <c r="LC12" s="122"/>
      <c r="LD12" s="122"/>
      <c r="LE12" s="122"/>
      <c r="LF12" s="122"/>
      <c r="LG12" s="122"/>
      <c r="LH12" s="122"/>
      <c r="LI12" s="122"/>
      <c r="LJ12" s="122"/>
      <c r="LK12" s="122"/>
      <c r="LL12" s="122"/>
      <c r="LM12" s="122"/>
      <c r="LN12" s="122"/>
      <c r="LO12" s="122"/>
      <c r="LP12" s="122"/>
      <c r="LQ12" s="122"/>
      <c r="LR12" s="122"/>
      <c r="LS12" s="122"/>
      <c r="LT12" s="122"/>
      <c r="LU12" s="122"/>
      <c r="LV12" s="122"/>
      <c r="LW12" s="122"/>
      <c r="LX12" s="122"/>
      <c r="LY12" s="122"/>
      <c r="LZ12" s="122"/>
      <c r="MA12" s="122"/>
      <c r="MB12" s="122"/>
      <c r="MC12" s="122"/>
      <c r="MD12" s="122"/>
      <c r="ME12" s="122"/>
      <c r="MF12" s="122"/>
      <c r="MG12" s="122"/>
      <c r="MH12" s="122"/>
      <c r="MI12" s="122"/>
      <c r="MJ12" s="122"/>
      <c r="MK12" s="122"/>
      <c r="ML12" s="122"/>
      <c r="MM12" s="122"/>
      <c r="MN12" s="122"/>
      <c r="MO12" s="122"/>
      <c r="MP12" s="122"/>
      <c r="MQ12" s="122"/>
      <c r="MR12" s="122"/>
      <c r="MS12" s="122"/>
      <c r="MT12" s="122"/>
      <c r="MU12" s="122"/>
      <c r="MV12" s="122"/>
      <c r="MW12" s="122"/>
      <c r="MX12" s="122"/>
      <c r="MY12" s="122"/>
      <c r="MZ12" s="122"/>
      <c r="NA12" s="122"/>
      <c r="NB12" s="122"/>
      <c r="NC12" s="12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  <c r="NS12" s="122"/>
      <c r="NT12" s="122"/>
      <c r="NU12" s="122"/>
      <c r="NV12" s="122"/>
      <c r="NW12" s="122"/>
      <c r="NX12" s="122"/>
      <c r="NY12" s="122"/>
      <c r="NZ12" s="122"/>
      <c r="OA12" s="122"/>
      <c r="OB12" s="122"/>
      <c r="OC12" s="122"/>
      <c r="OD12" s="122"/>
      <c r="OE12" s="122"/>
      <c r="OF12" s="122"/>
      <c r="OG12" s="122"/>
      <c r="OH12" s="122"/>
      <c r="OI12" s="122"/>
      <c r="OJ12" s="122"/>
      <c r="OK12" s="122"/>
      <c r="OL12" s="122"/>
      <c r="OM12" s="122"/>
      <c r="ON12" s="122"/>
      <c r="OO12" s="122"/>
      <c r="OP12" s="122"/>
      <c r="OQ12" s="122"/>
      <c r="OR12" s="122"/>
      <c r="OS12" s="122"/>
      <c r="OT12" s="122"/>
      <c r="OU12" s="122"/>
      <c r="OV12" s="122"/>
      <c r="OW12" s="122"/>
      <c r="OX12" s="122"/>
      <c r="OY12" s="122"/>
      <c r="OZ12" s="122"/>
      <c r="PA12" s="122"/>
      <c r="PB12" s="122"/>
      <c r="PC12" s="122"/>
      <c r="PD12" s="122"/>
      <c r="PE12" s="122"/>
      <c r="PF12" s="122"/>
      <c r="PG12" s="122"/>
      <c r="PH12" s="122"/>
      <c r="PI12" s="122"/>
      <c r="PJ12" s="122"/>
      <c r="PK12" s="122"/>
      <c r="PL12" s="122"/>
      <c r="PM12" s="122"/>
      <c r="PN12" s="122"/>
      <c r="PO12" s="122"/>
      <c r="PP12" s="122"/>
      <c r="PQ12" s="122"/>
      <c r="PR12" s="122"/>
      <c r="PS12" s="122"/>
      <c r="PT12" s="122"/>
      <c r="PU12" s="122"/>
      <c r="PV12" s="122"/>
      <c r="PW12" s="122"/>
      <c r="PX12" s="122"/>
      <c r="PY12" s="122"/>
      <c r="PZ12" s="122"/>
      <c r="QA12" s="122"/>
      <c r="QB12" s="122"/>
      <c r="QC12" s="122"/>
      <c r="QD12" s="122"/>
      <c r="QE12" s="122"/>
      <c r="QF12" s="122"/>
      <c r="QG12" s="122"/>
      <c r="QH12" s="122"/>
      <c r="QI12" s="122"/>
      <c r="QJ12" s="122"/>
      <c r="QK12" s="122"/>
      <c r="QL12" s="122"/>
      <c r="QM12" s="122"/>
      <c r="QN12" s="122"/>
      <c r="QO12" s="122"/>
      <c r="QP12" s="122"/>
      <c r="QQ12" s="122"/>
      <c r="QR12" s="122"/>
      <c r="QS12" s="122"/>
      <c r="QT12" s="122"/>
      <c r="QU12" s="122"/>
      <c r="QV12" s="122"/>
      <c r="QW12" s="122"/>
      <c r="QX12" s="122"/>
      <c r="QY12" s="122"/>
      <c r="QZ12" s="122"/>
      <c r="RA12" s="122"/>
      <c r="RB12" s="122"/>
      <c r="RC12" s="122"/>
      <c r="RD12" s="122"/>
      <c r="RE12" s="122"/>
      <c r="RF12" s="122"/>
      <c r="RG12" s="122"/>
      <c r="RH12" s="122"/>
      <c r="RI12" s="122"/>
      <c r="RJ12" s="122"/>
      <c r="RK12" s="122"/>
      <c r="RL12" s="122"/>
      <c r="RM12" s="122"/>
      <c r="RN12" s="122"/>
      <c r="RO12" s="122"/>
      <c r="RP12" s="122"/>
      <c r="RQ12" s="122"/>
      <c r="RR12" s="122"/>
      <c r="RS12" s="122"/>
      <c r="RT12" s="122"/>
      <c r="RU12" s="122"/>
      <c r="RV12" s="122"/>
      <c r="RW12" s="122"/>
      <c r="RX12" s="122"/>
      <c r="RY12" s="122"/>
      <c r="RZ12" s="122"/>
      <c r="SA12" s="122"/>
      <c r="SB12" s="122"/>
      <c r="SC12" s="122"/>
      <c r="SD12" s="122"/>
      <c r="SE12" s="122"/>
      <c r="SF12" s="122"/>
      <c r="SG12" s="122"/>
      <c r="SH12" s="122"/>
      <c r="SI12" s="122"/>
      <c r="SJ12" s="122"/>
      <c r="SK12" s="122"/>
      <c r="SL12" s="122"/>
      <c r="SM12" s="122"/>
      <c r="SN12" s="122"/>
      <c r="SO12" s="122"/>
      <c r="SP12" s="122"/>
      <c r="SQ12" s="122"/>
      <c r="SR12" s="122"/>
      <c r="SS12" s="122"/>
      <c r="ST12" s="122"/>
      <c r="SU12" s="122"/>
      <c r="SV12" s="122"/>
      <c r="SW12" s="122"/>
      <c r="SX12" s="122"/>
      <c r="SY12" s="122"/>
      <c r="SZ12" s="122"/>
      <c r="TA12" s="122"/>
      <c r="TB12" s="122"/>
      <c r="TC12" s="122"/>
      <c r="TD12" s="122"/>
      <c r="TE12" s="122"/>
    </row>
    <row r="13" spans="1:525" s="123" customFormat="1" ht="72.75" customHeight="1" x14ac:dyDescent="0.2">
      <c r="A13" s="172"/>
      <c r="B13" s="170"/>
      <c r="C13" s="170"/>
      <c r="D13" s="170"/>
      <c r="E13" s="171"/>
      <c r="F13" s="171"/>
      <c r="G13" s="124" t="s">
        <v>217</v>
      </c>
      <c r="H13" s="124" t="s">
        <v>218</v>
      </c>
      <c r="I13" s="171"/>
      <c r="J13" s="171"/>
      <c r="K13" s="171"/>
      <c r="L13" s="171"/>
      <c r="M13" s="124" t="s">
        <v>217</v>
      </c>
      <c r="N13" s="124" t="s">
        <v>218</v>
      </c>
      <c r="O13" s="171"/>
      <c r="P13" s="174"/>
      <c r="Q13" s="178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  <c r="NS13" s="122"/>
      <c r="NT13" s="122"/>
      <c r="NU13" s="122"/>
      <c r="NV13" s="122"/>
      <c r="NW13" s="122"/>
      <c r="NX13" s="122"/>
      <c r="NY13" s="122"/>
      <c r="NZ13" s="122"/>
      <c r="OA13" s="122"/>
      <c r="OB13" s="122"/>
      <c r="OC13" s="122"/>
      <c r="OD13" s="122"/>
      <c r="OE13" s="122"/>
      <c r="OF13" s="122"/>
      <c r="OG13" s="122"/>
      <c r="OH13" s="122"/>
      <c r="OI13" s="122"/>
      <c r="OJ13" s="122"/>
      <c r="OK13" s="122"/>
      <c r="OL13" s="122"/>
      <c r="OM13" s="122"/>
      <c r="ON13" s="122"/>
      <c r="OO13" s="122"/>
      <c r="OP13" s="122"/>
      <c r="OQ13" s="122"/>
      <c r="OR13" s="122"/>
      <c r="OS13" s="122"/>
      <c r="OT13" s="122"/>
      <c r="OU13" s="122"/>
      <c r="OV13" s="122"/>
      <c r="OW13" s="122"/>
      <c r="OX13" s="122"/>
      <c r="OY13" s="122"/>
      <c r="OZ13" s="122"/>
      <c r="PA13" s="122"/>
      <c r="PB13" s="122"/>
      <c r="PC13" s="122"/>
      <c r="PD13" s="122"/>
      <c r="PE13" s="122"/>
      <c r="PF13" s="122"/>
      <c r="PG13" s="122"/>
      <c r="PH13" s="122"/>
      <c r="PI13" s="122"/>
      <c r="PJ13" s="122"/>
      <c r="PK13" s="122"/>
      <c r="PL13" s="122"/>
      <c r="PM13" s="122"/>
      <c r="PN13" s="122"/>
      <c r="PO13" s="122"/>
      <c r="PP13" s="122"/>
      <c r="PQ13" s="122"/>
      <c r="PR13" s="122"/>
      <c r="PS13" s="122"/>
      <c r="PT13" s="122"/>
      <c r="PU13" s="122"/>
      <c r="PV13" s="122"/>
      <c r="PW13" s="122"/>
      <c r="PX13" s="122"/>
      <c r="PY13" s="122"/>
      <c r="PZ13" s="122"/>
      <c r="QA13" s="122"/>
      <c r="QB13" s="122"/>
      <c r="QC13" s="122"/>
      <c r="QD13" s="122"/>
      <c r="QE13" s="122"/>
      <c r="QF13" s="122"/>
      <c r="QG13" s="122"/>
      <c r="QH13" s="122"/>
      <c r="QI13" s="122"/>
      <c r="QJ13" s="122"/>
      <c r="QK13" s="122"/>
      <c r="QL13" s="122"/>
      <c r="QM13" s="122"/>
      <c r="QN13" s="122"/>
      <c r="QO13" s="122"/>
      <c r="QP13" s="122"/>
      <c r="QQ13" s="122"/>
      <c r="QR13" s="122"/>
      <c r="QS13" s="122"/>
      <c r="QT13" s="122"/>
      <c r="QU13" s="122"/>
      <c r="QV13" s="122"/>
      <c r="QW13" s="122"/>
      <c r="QX13" s="122"/>
      <c r="QY13" s="122"/>
      <c r="QZ13" s="122"/>
      <c r="RA13" s="122"/>
      <c r="RB13" s="122"/>
      <c r="RC13" s="122"/>
      <c r="RD13" s="122"/>
      <c r="RE13" s="122"/>
      <c r="RF13" s="122"/>
      <c r="RG13" s="122"/>
      <c r="RH13" s="122"/>
      <c r="RI13" s="122"/>
      <c r="RJ13" s="122"/>
      <c r="RK13" s="122"/>
      <c r="RL13" s="122"/>
      <c r="RM13" s="122"/>
      <c r="RN13" s="122"/>
      <c r="RO13" s="122"/>
      <c r="RP13" s="122"/>
      <c r="RQ13" s="122"/>
      <c r="RR13" s="122"/>
      <c r="RS13" s="122"/>
      <c r="RT13" s="122"/>
      <c r="RU13" s="122"/>
      <c r="RV13" s="122"/>
      <c r="RW13" s="122"/>
      <c r="RX13" s="122"/>
      <c r="RY13" s="122"/>
      <c r="RZ13" s="122"/>
      <c r="SA13" s="122"/>
      <c r="SB13" s="122"/>
      <c r="SC13" s="122"/>
      <c r="SD13" s="122"/>
      <c r="SE13" s="122"/>
      <c r="SF13" s="122"/>
      <c r="SG13" s="122"/>
      <c r="SH13" s="122"/>
      <c r="SI13" s="122"/>
      <c r="SJ13" s="122"/>
      <c r="SK13" s="122"/>
      <c r="SL13" s="122"/>
      <c r="SM13" s="122"/>
      <c r="SN13" s="122"/>
      <c r="SO13" s="122"/>
      <c r="SP13" s="122"/>
      <c r="SQ13" s="122"/>
      <c r="SR13" s="122"/>
      <c r="SS13" s="122"/>
      <c r="ST13" s="122"/>
      <c r="SU13" s="122"/>
      <c r="SV13" s="122"/>
      <c r="SW13" s="122"/>
      <c r="SX13" s="122"/>
      <c r="SY13" s="122"/>
      <c r="SZ13" s="122"/>
      <c r="TA13" s="122"/>
      <c r="TB13" s="122"/>
      <c r="TC13" s="122"/>
      <c r="TD13" s="122"/>
      <c r="TE13" s="122"/>
    </row>
    <row r="14" spans="1:525" s="129" customFormat="1" ht="15.75" hidden="1" x14ac:dyDescent="0.25">
      <c r="A14" s="125" t="s">
        <v>141</v>
      </c>
      <c r="B14" s="126"/>
      <c r="C14" s="126"/>
      <c r="D14" s="127" t="s">
        <v>31</v>
      </c>
      <c r="E14" s="128">
        <f>E17</f>
        <v>348816418</v>
      </c>
      <c r="F14" s="128">
        <f t="shared" ref="F14:P14" si="0">F17</f>
        <v>257756418</v>
      </c>
      <c r="G14" s="128">
        <f t="shared" si="0"/>
        <v>130003300</v>
      </c>
      <c r="H14" s="128">
        <f t="shared" si="0"/>
        <v>16907500</v>
      </c>
      <c r="I14" s="128">
        <f t="shared" si="0"/>
        <v>91060000</v>
      </c>
      <c r="J14" s="128">
        <f>J17</f>
        <v>59569520</v>
      </c>
      <c r="K14" s="128">
        <f t="shared" si="0"/>
        <v>58892180</v>
      </c>
      <c r="L14" s="128">
        <f t="shared" si="0"/>
        <v>677340</v>
      </c>
      <c r="M14" s="128">
        <f t="shared" si="0"/>
        <v>345344</v>
      </c>
      <c r="N14" s="128">
        <f t="shared" si="0"/>
        <v>103112</v>
      </c>
      <c r="O14" s="128">
        <f t="shared" si="0"/>
        <v>58892180</v>
      </c>
      <c r="P14" s="128">
        <f t="shared" si="0"/>
        <v>408385938</v>
      </c>
      <c r="Q14" s="178"/>
    </row>
    <row r="15" spans="1:525" s="129" customFormat="1" ht="15.75" hidden="1" x14ac:dyDescent="0.25">
      <c r="A15" s="125"/>
      <c r="B15" s="126"/>
      <c r="C15" s="126"/>
      <c r="D15" s="80" t="s">
        <v>537</v>
      </c>
      <c r="E15" s="128">
        <f>E19</f>
        <v>0</v>
      </c>
      <c r="F15" s="128">
        <f t="shared" ref="F15:P15" si="1">F19</f>
        <v>0</v>
      </c>
      <c r="G15" s="128">
        <f t="shared" si="1"/>
        <v>0</v>
      </c>
      <c r="H15" s="128">
        <f t="shared" si="1"/>
        <v>0</v>
      </c>
      <c r="I15" s="128">
        <f t="shared" si="1"/>
        <v>0</v>
      </c>
      <c r="J15" s="128">
        <f t="shared" si="1"/>
        <v>0</v>
      </c>
      <c r="K15" s="128">
        <f t="shared" si="1"/>
        <v>0</v>
      </c>
      <c r="L15" s="128">
        <f t="shared" si="1"/>
        <v>0</v>
      </c>
      <c r="M15" s="128">
        <f t="shared" si="1"/>
        <v>0</v>
      </c>
      <c r="N15" s="128">
        <f t="shared" si="1"/>
        <v>0</v>
      </c>
      <c r="O15" s="128">
        <f t="shared" si="1"/>
        <v>0</v>
      </c>
      <c r="P15" s="128">
        <f t="shared" si="1"/>
        <v>0</v>
      </c>
      <c r="Q15" s="178"/>
    </row>
    <row r="16" spans="1:525" s="129" customFormat="1" ht="15.75" hidden="1" x14ac:dyDescent="0.25">
      <c r="A16" s="125"/>
      <c r="B16" s="126"/>
      <c r="C16" s="126"/>
      <c r="D16" s="80" t="s">
        <v>538</v>
      </c>
      <c r="E16" s="128">
        <f>E21</f>
        <v>348816418</v>
      </c>
      <c r="F16" s="128">
        <f t="shared" ref="F16:P16" si="2">F21</f>
        <v>257756418</v>
      </c>
      <c r="G16" s="128">
        <f t="shared" si="2"/>
        <v>130003300</v>
      </c>
      <c r="H16" s="128">
        <f t="shared" si="2"/>
        <v>16907500</v>
      </c>
      <c r="I16" s="128">
        <f t="shared" si="2"/>
        <v>91060000</v>
      </c>
      <c r="J16" s="128">
        <f t="shared" si="2"/>
        <v>59569520</v>
      </c>
      <c r="K16" s="128">
        <f t="shared" si="2"/>
        <v>58892180</v>
      </c>
      <c r="L16" s="128">
        <f t="shared" si="2"/>
        <v>677340</v>
      </c>
      <c r="M16" s="128">
        <f t="shared" si="2"/>
        <v>345344</v>
      </c>
      <c r="N16" s="128">
        <f t="shared" si="2"/>
        <v>103112</v>
      </c>
      <c r="O16" s="128">
        <f t="shared" si="2"/>
        <v>58892180</v>
      </c>
      <c r="P16" s="128">
        <f t="shared" si="2"/>
        <v>408385938</v>
      </c>
      <c r="Q16" s="178"/>
    </row>
    <row r="17" spans="1:17" s="133" customFormat="1" ht="15.75" hidden="1" x14ac:dyDescent="0.25">
      <c r="A17" s="130" t="s">
        <v>142</v>
      </c>
      <c r="B17" s="131"/>
      <c r="C17" s="131"/>
      <c r="D17" s="100" t="s">
        <v>31</v>
      </c>
      <c r="E17" s="132">
        <f>E23+E26+E29+E32+E35+E38+E41+E44+E47+E50+E53+E56+E59+E62+E65+E68+E71+E74+E77+E80+E83+E86+E89+E92+E95+E98+E101+E104+E107+E110+E113+E116+E119+E122+E128+E131+E134+E137+E140+E143</f>
        <v>348816418</v>
      </c>
      <c r="F17" s="132">
        <f t="shared" ref="F17:P17" si="3">F23+F26+F29+F32+F35+F38+F41+F44+F47+F50+F53+F56+F59+F62+F65+F68+F71+F74+F77+F80+F83+F86+F89+F92+F95+F98+F101+F104+F107+F110+F113+F116+F119+F122+F128+F131+F134+F137+F140+F143</f>
        <v>257756418</v>
      </c>
      <c r="G17" s="132">
        <f t="shared" si="3"/>
        <v>130003300</v>
      </c>
      <c r="H17" s="132">
        <f t="shared" si="3"/>
        <v>16907500</v>
      </c>
      <c r="I17" s="132">
        <f t="shared" si="3"/>
        <v>91060000</v>
      </c>
      <c r="J17" s="132">
        <f t="shared" si="3"/>
        <v>59569520</v>
      </c>
      <c r="K17" s="132">
        <f t="shared" si="3"/>
        <v>58892180</v>
      </c>
      <c r="L17" s="132">
        <f t="shared" si="3"/>
        <v>677340</v>
      </c>
      <c r="M17" s="132">
        <f t="shared" si="3"/>
        <v>345344</v>
      </c>
      <c r="N17" s="132">
        <f t="shared" si="3"/>
        <v>103112</v>
      </c>
      <c r="O17" s="132">
        <f t="shared" si="3"/>
        <v>58892180</v>
      </c>
      <c r="P17" s="132">
        <f t="shared" si="3"/>
        <v>408385938</v>
      </c>
      <c r="Q17" s="178"/>
    </row>
    <row r="18" spans="1:17" s="133" customFormat="1" ht="63" hidden="1" x14ac:dyDescent="0.25">
      <c r="A18" s="130"/>
      <c r="B18" s="131"/>
      <c r="C18" s="131"/>
      <c r="D18" s="100" t="s">
        <v>354</v>
      </c>
      <c r="E18" s="132">
        <f>E123</f>
        <v>0</v>
      </c>
      <c r="F18" s="132">
        <f t="shared" ref="F18:P18" si="4">F123</f>
        <v>0</v>
      </c>
      <c r="G18" s="132">
        <f t="shared" si="4"/>
        <v>0</v>
      </c>
      <c r="H18" s="132">
        <f t="shared" si="4"/>
        <v>0</v>
      </c>
      <c r="I18" s="132">
        <f t="shared" si="4"/>
        <v>0</v>
      </c>
      <c r="J18" s="132">
        <f t="shared" si="4"/>
        <v>0</v>
      </c>
      <c r="K18" s="132">
        <f t="shared" si="4"/>
        <v>0</v>
      </c>
      <c r="L18" s="132">
        <f t="shared" si="4"/>
        <v>0</v>
      </c>
      <c r="M18" s="132">
        <f t="shared" si="4"/>
        <v>0</v>
      </c>
      <c r="N18" s="132">
        <f t="shared" si="4"/>
        <v>0</v>
      </c>
      <c r="O18" s="132">
        <f t="shared" si="4"/>
        <v>0</v>
      </c>
      <c r="P18" s="132">
        <f t="shared" si="4"/>
        <v>0</v>
      </c>
      <c r="Q18" s="178"/>
    </row>
    <row r="19" spans="1:17" s="133" customFormat="1" ht="15.75" hidden="1" x14ac:dyDescent="0.25">
      <c r="A19" s="130"/>
      <c r="B19" s="131"/>
      <c r="C19" s="131"/>
      <c r="D19" s="100" t="s">
        <v>552</v>
      </c>
      <c r="E19" s="132">
        <f t="shared" ref="E19:P19" si="5">E24+E30+E33+E36+E39+E42+E45+E48+E51+E54+E54+E57+E60+E63+E66+E69+E72+E75+E78+E81+E84+E87+E90+E93+E96+E99+E102+E105+E108+E111+E114+E117+E120+E124+E129+E132+E135+E138+E141+E144</f>
        <v>0</v>
      </c>
      <c r="F19" s="132">
        <f t="shared" si="5"/>
        <v>0</v>
      </c>
      <c r="G19" s="132">
        <f t="shared" si="5"/>
        <v>0</v>
      </c>
      <c r="H19" s="132">
        <f t="shared" si="5"/>
        <v>0</v>
      </c>
      <c r="I19" s="132">
        <f t="shared" si="5"/>
        <v>0</v>
      </c>
      <c r="J19" s="132">
        <f t="shared" si="5"/>
        <v>0</v>
      </c>
      <c r="K19" s="132">
        <f t="shared" si="5"/>
        <v>0</v>
      </c>
      <c r="L19" s="132">
        <f t="shared" si="5"/>
        <v>0</v>
      </c>
      <c r="M19" s="132">
        <f t="shared" si="5"/>
        <v>0</v>
      </c>
      <c r="N19" s="132">
        <f t="shared" si="5"/>
        <v>0</v>
      </c>
      <c r="O19" s="132">
        <f t="shared" si="5"/>
        <v>0</v>
      </c>
      <c r="P19" s="132">
        <f t="shared" si="5"/>
        <v>0</v>
      </c>
      <c r="Q19" s="178"/>
    </row>
    <row r="20" spans="1:17" s="133" customFormat="1" ht="63" hidden="1" x14ac:dyDescent="0.25">
      <c r="A20" s="130"/>
      <c r="B20" s="131"/>
      <c r="C20" s="131"/>
      <c r="D20" s="100" t="s">
        <v>354</v>
      </c>
      <c r="E20" s="132">
        <f>E125</f>
        <v>0</v>
      </c>
      <c r="F20" s="132">
        <f t="shared" ref="F20:P20" si="6">F125</f>
        <v>0</v>
      </c>
      <c r="G20" s="132">
        <f t="shared" si="6"/>
        <v>0</v>
      </c>
      <c r="H20" s="132">
        <f t="shared" si="6"/>
        <v>0</v>
      </c>
      <c r="I20" s="132">
        <f t="shared" si="6"/>
        <v>0</v>
      </c>
      <c r="J20" s="132">
        <f t="shared" si="6"/>
        <v>0</v>
      </c>
      <c r="K20" s="132">
        <f t="shared" si="6"/>
        <v>0</v>
      </c>
      <c r="L20" s="132">
        <f t="shared" si="6"/>
        <v>0</v>
      </c>
      <c r="M20" s="132">
        <f t="shared" si="6"/>
        <v>0</v>
      </c>
      <c r="N20" s="132">
        <f t="shared" si="6"/>
        <v>0</v>
      </c>
      <c r="O20" s="132">
        <f t="shared" si="6"/>
        <v>0</v>
      </c>
      <c r="P20" s="132">
        <f t="shared" si="6"/>
        <v>0</v>
      </c>
      <c r="Q20" s="178"/>
    </row>
    <row r="21" spans="1:17" s="133" customFormat="1" ht="15.75" hidden="1" x14ac:dyDescent="0.25">
      <c r="A21" s="130"/>
      <c r="B21" s="131"/>
      <c r="C21" s="131"/>
      <c r="D21" s="100" t="s">
        <v>539</v>
      </c>
      <c r="E21" s="132">
        <f t="shared" ref="E21:P21" si="7">E17+E19</f>
        <v>348816418</v>
      </c>
      <c r="F21" s="132">
        <f t="shared" si="7"/>
        <v>257756418</v>
      </c>
      <c r="G21" s="132">
        <f t="shared" si="7"/>
        <v>130003300</v>
      </c>
      <c r="H21" s="132">
        <f t="shared" si="7"/>
        <v>16907500</v>
      </c>
      <c r="I21" s="132">
        <f t="shared" si="7"/>
        <v>91060000</v>
      </c>
      <c r="J21" s="132">
        <f t="shared" si="7"/>
        <v>59569520</v>
      </c>
      <c r="K21" s="132">
        <f t="shared" si="7"/>
        <v>58892180</v>
      </c>
      <c r="L21" s="132">
        <f t="shared" si="7"/>
        <v>677340</v>
      </c>
      <c r="M21" s="132">
        <f t="shared" si="7"/>
        <v>345344</v>
      </c>
      <c r="N21" s="132">
        <f t="shared" si="7"/>
        <v>103112</v>
      </c>
      <c r="O21" s="132">
        <f t="shared" si="7"/>
        <v>58892180</v>
      </c>
      <c r="P21" s="132">
        <f t="shared" si="7"/>
        <v>408385938</v>
      </c>
      <c r="Q21" s="178"/>
    </row>
    <row r="22" spans="1:17" s="133" customFormat="1" ht="63" hidden="1" x14ac:dyDescent="0.25">
      <c r="A22" s="130"/>
      <c r="B22" s="131"/>
      <c r="C22" s="131"/>
      <c r="D22" s="100" t="s">
        <v>354</v>
      </c>
      <c r="E22" s="132">
        <f>E18+E20</f>
        <v>0</v>
      </c>
      <c r="F22" s="132">
        <f t="shared" ref="F22:P22" si="8">F18+F20</f>
        <v>0</v>
      </c>
      <c r="G22" s="132">
        <f t="shared" si="8"/>
        <v>0</v>
      </c>
      <c r="H22" s="132">
        <f t="shared" si="8"/>
        <v>0</v>
      </c>
      <c r="I22" s="132">
        <f t="shared" si="8"/>
        <v>0</v>
      </c>
      <c r="J22" s="132">
        <f t="shared" si="8"/>
        <v>0</v>
      </c>
      <c r="K22" s="132">
        <f t="shared" si="8"/>
        <v>0</v>
      </c>
      <c r="L22" s="132">
        <f t="shared" si="8"/>
        <v>0</v>
      </c>
      <c r="M22" s="132">
        <f t="shared" si="8"/>
        <v>0</v>
      </c>
      <c r="N22" s="132">
        <f t="shared" si="8"/>
        <v>0</v>
      </c>
      <c r="O22" s="132">
        <f t="shared" si="8"/>
        <v>0</v>
      </c>
      <c r="P22" s="132">
        <f t="shared" si="8"/>
        <v>0</v>
      </c>
      <c r="Q22" s="178"/>
    </row>
    <row r="23" spans="1:17" s="135" customFormat="1" ht="31.5" hidden="1" x14ac:dyDescent="0.25">
      <c r="A23" s="66" t="s">
        <v>143</v>
      </c>
      <c r="B23" s="67" t="str">
        <f>'дод 5'!A18</f>
        <v>0160</v>
      </c>
      <c r="C23" s="67" t="str">
        <f>'дод 5'!B18</f>
        <v>0111</v>
      </c>
      <c r="D23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3" s="134">
        <f>F23+I23</f>
        <v>127618900</v>
      </c>
      <c r="F23" s="134">
        <f>127421600-92800+5000+610000-324900</f>
        <v>127618900</v>
      </c>
      <c r="G23" s="134">
        <f>92423800-266300</f>
        <v>92157500</v>
      </c>
      <c r="H23" s="134">
        <f>6355400-92800+5000</f>
        <v>6267600</v>
      </c>
      <c r="I23" s="134"/>
      <c r="J23" s="134">
        <f>L23+O23</f>
        <v>4000000</v>
      </c>
      <c r="K23" s="134">
        <v>4000000</v>
      </c>
      <c r="L23" s="134"/>
      <c r="M23" s="134"/>
      <c r="N23" s="134"/>
      <c r="O23" s="134">
        <v>4000000</v>
      </c>
      <c r="P23" s="134">
        <f t="shared" ref="P23:P143" si="9">E23+J23</f>
        <v>131618900</v>
      </c>
      <c r="Q23" s="178"/>
    </row>
    <row r="24" spans="1:17" s="135" customFormat="1" ht="15.75" hidden="1" x14ac:dyDescent="0.25">
      <c r="A24" s="66"/>
      <c r="B24" s="67"/>
      <c r="C24" s="67"/>
      <c r="D24" s="68" t="s">
        <v>537</v>
      </c>
      <c r="E24" s="134">
        <f>F24+I24</f>
        <v>0</v>
      </c>
      <c r="F24" s="134"/>
      <c r="G24" s="134"/>
      <c r="H24" s="134"/>
      <c r="I24" s="134"/>
      <c r="J24" s="134">
        <f>L24+O24</f>
        <v>0</v>
      </c>
      <c r="K24" s="134"/>
      <c r="L24" s="134"/>
      <c r="M24" s="134"/>
      <c r="N24" s="134"/>
      <c r="O24" s="134"/>
      <c r="P24" s="134">
        <f t="shared" ref="P24" si="10">E24+J24</f>
        <v>0</v>
      </c>
      <c r="Q24" s="178"/>
    </row>
    <row r="25" spans="1:17" s="135" customFormat="1" ht="15.75" hidden="1" x14ac:dyDescent="0.25">
      <c r="A25" s="66"/>
      <c r="B25" s="67"/>
      <c r="C25" s="67"/>
      <c r="D25" s="68" t="s">
        <v>538</v>
      </c>
      <c r="E25" s="134">
        <f>E23+E24</f>
        <v>127618900</v>
      </c>
      <c r="F25" s="134">
        <f t="shared" ref="F25:P25" si="11">F23+F24</f>
        <v>127618900</v>
      </c>
      <c r="G25" s="134">
        <f t="shared" si="11"/>
        <v>92157500</v>
      </c>
      <c r="H25" s="134">
        <f t="shared" si="11"/>
        <v>6267600</v>
      </c>
      <c r="I25" s="134">
        <f t="shared" si="11"/>
        <v>0</v>
      </c>
      <c r="J25" s="134">
        <f t="shared" si="11"/>
        <v>4000000</v>
      </c>
      <c r="K25" s="134">
        <f t="shared" si="11"/>
        <v>4000000</v>
      </c>
      <c r="L25" s="134">
        <f t="shared" si="11"/>
        <v>0</v>
      </c>
      <c r="M25" s="134">
        <f t="shared" si="11"/>
        <v>0</v>
      </c>
      <c r="N25" s="134">
        <f t="shared" si="11"/>
        <v>0</v>
      </c>
      <c r="O25" s="134">
        <f t="shared" si="11"/>
        <v>4000000</v>
      </c>
      <c r="P25" s="134">
        <f t="shared" si="11"/>
        <v>131618900</v>
      </c>
      <c r="Q25" s="178"/>
    </row>
    <row r="26" spans="1:17" s="135" customFormat="1" ht="31.5" hidden="1" x14ac:dyDescent="0.25">
      <c r="A26" s="66" t="s">
        <v>386</v>
      </c>
      <c r="B26" s="66" t="s">
        <v>85</v>
      </c>
      <c r="C26" s="66" t="s">
        <v>391</v>
      </c>
      <c r="D26" s="68" t="s">
        <v>387</v>
      </c>
      <c r="E26" s="134">
        <f t="shared" ref="E26:E137" si="12">F26+I26</f>
        <v>0</v>
      </c>
      <c r="F26" s="134"/>
      <c r="G26" s="134"/>
      <c r="H26" s="134"/>
      <c r="I26" s="134"/>
      <c r="J26" s="134">
        <f>L26+O26</f>
        <v>0</v>
      </c>
      <c r="K26" s="134"/>
      <c r="L26" s="134"/>
      <c r="M26" s="134"/>
      <c r="N26" s="134"/>
      <c r="O26" s="134"/>
      <c r="P26" s="134">
        <f t="shared" si="9"/>
        <v>0</v>
      </c>
      <c r="Q26" s="178"/>
    </row>
    <row r="27" spans="1:17" s="135" customFormat="1" ht="15.75" hidden="1" x14ac:dyDescent="0.25">
      <c r="A27" s="66"/>
      <c r="B27" s="66"/>
      <c r="C27" s="66"/>
      <c r="D27" s="68" t="s">
        <v>537</v>
      </c>
      <c r="E27" s="134">
        <f>F27+I27</f>
        <v>0</v>
      </c>
      <c r="F27" s="134"/>
      <c r="G27" s="134"/>
      <c r="H27" s="134"/>
      <c r="I27" s="134"/>
      <c r="J27" s="134">
        <f>L27+O27</f>
        <v>0</v>
      </c>
      <c r="K27" s="134"/>
      <c r="L27" s="134"/>
      <c r="M27" s="134"/>
      <c r="N27" s="134"/>
      <c r="O27" s="134"/>
      <c r="P27" s="134">
        <f t="shared" ref="P27" si="13">E27+J27</f>
        <v>0</v>
      </c>
      <c r="Q27" s="178"/>
    </row>
    <row r="28" spans="1:17" s="135" customFormat="1" ht="15.75" hidden="1" x14ac:dyDescent="0.25">
      <c r="A28" s="66"/>
      <c r="B28" s="66"/>
      <c r="C28" s="66"/>
      <c r="D28" s="68" t="s">
        <v>538</v>
      </c>
      <c r="E28" s="134">
        <f>E26+E27</f>
        <v>0</v>
      </c>
      <c r="F28" s="134">
        <f t="shared" ref="F28:P28" si="14">F26+F27</f>
        <v>0</v>
      </c>
      <c r="G28" s="134">
        <f t="shared" si="14"/>
        <v>0</v>
      </c>
      <c r="H28" s="134">
        <f t="shared" si="14"/>
        <v>0</v>
      </c>
      <c r="I28" s="134">
        <f t="shared" si="14"/>
        <v>0</v>
      </c>
      <c r="J28" s="134">
        <f t="shared" si="14"/>
        <v>0</v>
      </c>
      <c r="K28" s="134">
        <f t="shared" si="14"/>
        <v>0</v>
      </c>
      <c r="L28" s="134">
        <f t="shared" si="14"/>
        <v>0</v>
      </c>
      <c r="M28" s="134">
        <f t="shared" si="14"/>
        <v>0</v>
      </c>
      <c r="N28" s="134">
        <f t="shared" si="14"/>
        <v>0</v>
      </c>
      <c r="O28" s="134">
        <f t="shared" si="14"/>
        <v>0</v>
      </c>
      <c r="P28" s="134">
        <f t="shared" si="14"/>
        <v>0</v>
      </c>
      <c r="Q28" s="178"/>
    </row>
    <row r="29" spans="1:17" s="135" customFormat="1" ht="15.75" hidden="1" x14ac:dyDescent="0.25">
      <c r="A29" s="66" t="s">
        <v>228</v>
      </c>
      <c r="B29" s="67" t="str">
        <f>'дод 5'!A24</f>
        <v>0180</v>
      </c>
      <c r="C29" s="67" t="str">
        <f>'дод 5'!B24</f>
        <v>0133</v>
      </c>
      <c r="D29" s="68" t="str">
        <f>'дод 5'!C24</f>
        <v>Інша діяльність у сфері державного управління</v>
      </c>
      <c r="E29" s="134">
        <f t="shared" si="12"/>
        <v>1970000</v>
      </c>
      <c r="F29" s="134">
        <f>1000000+3200400+208800-1084000-795000-560200</f>
        <v>1970000</v>
      </c>
      <c r="G29" s="134"/>
      <c r="H29" s="134"/>
      <c r="I29" s="134"/>
      <c r="J29" s="134">
        <f t="shared" ref="J29" si="15">L29+O29</f>
        <v>0</v>
      </c>
      <c r="K29" s="134"/>
      <c r="L29" s="134"/>
      <c r="M29" s="134"/>
      <c r="N29" s="134"/>
      <c r="O29" s="134"/>
      <c r="P29" s="134">
        <f t="shared" si="9"/>
        <v>1970000</v>
      </c>
      <c r="Q29" s="178"/>
    </row>
    <row r="30" spans="1:17" s="135" customFormat="1" ht="15.75" hidden="1" x14ac:dyDescent="0.25">
      <c r="A30" s="66"/>
      <c r="B30" s="67"/>
      <c r="C30" s="67"/>
      <c r="D30" s="68" t="s">
        <v>537</v>
      </c>
      <c r="E30" s="134">
        <f>F30+I30</f>
        <v>0</v>
      </c>
      <c r="F30" s="134"/>
      <c r="G30" s="134"/>
      <c r="H30" s="134"/>
      <c r="I30" s="134"/>
      <c r="J30" s="134">
        <f>L30+O30</f>
        <v>0</v>
      </c>
      <c r="K30" s="134"/>
      <c r="L30" s="134"/>
      <c r="M30" s="134"/>
      <c r="N30" s="134"/>
      <c r="O30" s="134"/>
      <c r="P30" s="134">
        <f t="shared" si="9"/>
        <v>0</v>
      </c>
      <c r="Q30" s="178"/>
    </row>
    <row r="31" spans="1:17" s="135" customFormat="1" ht="15.75" hidden="1" x14ac:dyDescent="0.25">
      <c r="A31" s="66"/>
      <c r="B31" s="67"/>
      <c r="C31" s="67"/>
      <c r="D31" s="68" t="s">
        <v>538</v>
      </c>
      <c r="E31" s="134">
        <f>E29+E30</f>
        <v>1970000</v>
      </c>
      <c r="F31" s="134">
        <f t="shared" ref="F31:P31" si="16">F29+F30</f>
        <v>1970000</v>
      </c>
      <c r="G31" s="134">
        <f t="shared" si="16"/>
        <v>0</v>
      </c>
      <c r="H31" s="134">
        <f t="shared" si="16"/>
        <v>0</v>
      </c>
      <c r="I31" s="134">
        <f t="shared" si="16"/>
        <v>0</v>
      </c>
      <c r="J31" s="134">
        <f t="shared" si="16"/>
        <v>0</v>
      </c>
      <c r="K31" s="134">
        <f t="shared" si="16"/>
        <v>0</v>
      </c>
      <c r="L31" s="134">
        <f t="shared" si="16"/>
        <v>0</v>
      </c>
      <c r="M31" s="134">
        <f t="shared" si="16"/>
        <v>0</v>
      </c>
      <c r="N31" s="134">
        <f t="shared" si="16"/>
        <v>0</v>
      </c>
      <c r="O31" s="134">
        <f t="shared" si="16"/>
        <v>0</v>
      </c>
      <c r="P31" s="134">
        <f t="shared" si="16"/>
        <v>1970000</v>
      </c>
      <c r="Q31" s="178"/>
    </row>
    <row r="32" spans="1:17" s="135" customFormat="1" ht="47.25" hidden="1" x14ac:dyDescent="0.25">
      <c r="A32" s="66" t="s">
        <v>244</v>
      </c>
      <c r="B32" s="67" t="str">
        <f>'дод 5'!A157</f>
        <v>3033</v>
      </c>
      <c r="C32" s="67" t="str">
        <f>'дод 5'!B157</f>
        <v>1070</v>
      </c>
      <c r="D32" s="68" t="s">
        <v>368</v>
      </c>
      <c r="E32" s="134">
        <f t="shared" si="12"/>
        <v>555700</v>
      </c>
      <c r="F32" s="134">
        <v>555700</v>
      </c>
      <c r="G32" s="134"/>
      <c r="H32" s="134"/>
      <c r="I32" s="134"/>
      <c r="J32" s="134">
        <f t="shared" ref="J32:J143" si="17">L32+O32</f>
        <v>0</v>
      </c>
      <c r="K32" s="134"/>
      <c r="L32" s="134"/>
      <c r="M32" s="134"/>
      <c r="N32" s="134"/>
      <c r="O32" s="134"/>
      <c r="P32" s="134">
        <f t="shared" si="9"/>
        <v>555700</v>
      </c>
      <c r="Q32" s="178"/>
    </row>
    <row r="33" spans="1:17" s="135" customFormat="1" ht="15.75" hidden="1" x14ac:dyDescent="0.25">
      <c r="A33" s="66"/>
      <c r="B33" s="67"/>
      <c r="C33" s="67"/>
      <c r="D33" s="68" t="s">
        <v>537</v>
      </c>
      <c r="E33" s="134">
        <f>F33+I33</f>
        <v>0</v>
      </c>
      <c r="F33" s="134"/>
      <c r="G33" s="134"/>
      <c r="H33" s="134"/>
      <c r="I33" s="134"/>
      <c r="J33" s="134">
        <f>L33+O33</f>
        <v>0</v>
      </c>
      <c r="K33" s="134"/>
      <c r="L33" s="134"/>
      <c r="M33" s="134"/>
      <c r="N33" s="134"/>
      <c r="O33" s="134"/>
      <c r="P33" s="134">
        <f t="shared" si="9"/>
        <v>0</v>
      </c>
      <c r="Q33" s="178"/>
    </row>
    <row r="34" spans="1:17" s="135" customFormat="1" ht="15.75" hidden="1" x14ac:dyDescent="0.25">
      <c r="A34" s="66"/>
      <c r="B34" s="67"/>
      <c r="C34" s="67"/>
      <c r="D34" s="68" t="s">
        <v>538</v>
      </c>
      <c r="E34" s="134">
        <f>E32+E33</f>
        <v>555700</v>
      </c>
      <c r="F34" s="134">
        <f t="shared" ref="F34:P34" si="18">F32+F33</f>
        <v>555700</v>
      </c>
      <c r="G34" s="134">
        <f t="shared" si="18"/>
        <v>0</v>
      </c>
      <c r="H34" s="134">
        <f t="shared" si="18"/>
        <v>0</v>
      </c>
      <c r="I34" s="134">
        <f t="shared" si="18"/>
        <v>0</v>
      </c>
      <c r="J34" s="134">
        <f t="shared" si="18"/>
        <v>0</v>
      </c>
      <c r="K34" s="134">
        <f t="shared" si="18"/>
        <v>0</v>
      </c>
      <c r="L34" s="134">
        <f t="shared" si="18"/>
        <v>0</v>
      </c>
      <c r="M34" s="134">
        <f t="shared" si="18"/>
        <v>0</v>
      </c>
      <c r="N34" s="134">
        <f t="shared" si="18"/>
        <v>0</v>
      </c>
      <c r="O34" s="134">
        <f t="shared" si="18"/>
        <v>0</v>
      </c>
      <c r="P34" s="134">
        <f t="shared" si="18"/>
        <v>555700</v>
      </c>
      <c r="Q34" s="178"/>
    </row>
    <row r="35" spans="1:17" s="135" customFormat="1" ht="31.5" hidden="1" x14ac:dyDescent="0.25">
      <c r="A35" s="66" t="s">
        <v>144</v>
      </c>
      <c r="B35" s="67" t="str">
        <f>'дод 5'!A166</f>
        <v>3036</v>
      </c>
      <c r="C35" s="67" t="str">
        <f>'дод 5'!B166</f>
        <v>1070</v>
      </c>
      <c r="D35" s="68" t="str">
        <f>'дод 5'!C166</f>
        <v>Компенсаційні виплати на пільговий проїзд електротранспортом окремим категоріям громадян</v>
      </c>
      <c r="E35" s="134">
        <f t="shared" si="12"/>
        <v>966300</v>
      </c>
      <c r="F35" s="134">
        <v>966300</v>
      </c>
      <c r="G35" s="134"/>
      <c r="H35" s="134"/>
      <c r="I35" s="134"/>
      <c r="J35" s="134">
        <f t="shared" si="17"/>
        <v>0</v>
      </c>
      <c r="K35" s="134"/>
      <c r="L35" s="134"/>
      <c r="M35" s="134"/>
      <c r="N35" s="134"/>
      <c r="O35" s="134"/>
      <c r="P35" s="134">
        <f t="shared" si="9"/>
        <v>966300</v>
      </c>
      <c r="Q35" s="178"/>
    </row>
    <row r="36" spans="1:17" s="135" customFormat="1" ht="15.75" hidden="1" x14ac:dyDescent="0.25">
      <c r="A36" s="66"/>
      <c r="B36" s="67"/>
      <c r="C36" s="67"/>
      <c r="D36" s="68" t="s">
        <v>537</v>
      </c>
      <c r="E36" s="134">
        <f>F36+I36</f>
        <v>0</v>
      </c>
      <c r="F36" s="134"/>
      <c r="G36" s="134"/>
      <c r="H36" s="134"/>
      <c r="I36" s="134"/>
      <c r="J36" s="134">
        <f>L36+O36</f>
        <v>0</v>
      </c>
      <c r="K36" s="134"/>
      <c r="L36" s="134"/>
      <c r="M36" s="134"/>
      <c r="N36" s="134"/>
      <c r="O36" s="134"/>
      <c r="P36" s="134">
        <f t="shared" si="9"/>
        <v>0</v>
      </c>
      <c r="Q36" s="178"/>
    </row>
    <row r="37" spans="1:17" s="135" customFormat="1" ht="15.75" hidden="1" x14ac:dyDescent="0.25">
      <c r="A37" s="66"/>
      <c r="B37" s="67"/>
      <c r="C37" s="67"/>
      <c r="D37" s="68" t="s">
        <v>538</v>
      </c>
      <c r="E37" s="134">
        <f>E35+E36</f>
        <v>966300</v>
      </c>
      <c r="F37" s="134">
        <f t="shared" ref="F37:P37" si="19">F35+F36</f>
        <v>966300</v>
      </c>
      <c r="G37" s="134">
        <f t="shared" si="19"/>
        <v>0</v>
      </c>
      <c r="H37" s="134">
        <f t="shared" si="19"/>
        <v>0</v>
      </c>
      <c r="I37" s="134">
        <f t="shared" si="19"/>
        <v>0</v>
      </c>
      <c r="J37" s="134">
        <f t="shared" si="19"/>
        <v>0</v>
      </c>
      <c r="K37" s="134">
        <f t="shared" si="19"/>
        <v>0</v>
      </c>
      <c r="L37" s="134">
        <f t="shared" si="19"/>
        <v>0</v>
      </c>
      <c r="M37" s="134">
        <f t="shared" si="19"/>
        <v>0</v>
      </c>
      <c r="N37" s="134">
        <f t="shared" si="19"/>
        <v>0</v>
      </c>
      <c r="O37" s="134">
        <f t="shared" si="19"/>
        <v>0</v>
      </c>
      <c r="P37" s="134">
        <f t="shared" si="19"/>
        <v>966300</v>
      </c>
      <c r="Q37" s="178"/>
    </row>
    <row r="38" spans="1:17" s="135" customFormat="1" ht="31.5" hidden="1" x14ac:dyDescent="0.25">
      <c r="A38" s="66" t="s">
        <v>145</v>
      </c>
      <c r="B38" s="67" t="str">
        <f>'дод 5'!A190</f>
        <v>3121</v>
      </c>
      <c r="C38" s="67" t="str">
        <f>'дод 5'!B190</f>
        <v>1040</v>
      </c>
      <c r="D38" s="68" t="str">
        <f>'дод 5'!C190</f>
        <v>Утримання та забезпечення діяльності центрів соціальних служб</v>
      </c>
      <c r="E38" s="134">
        <f t="shared" si="12"/>
        <v>4383800</v>
      </c>
      <c r="F38" s="134">
        <v>4383800</v>
      </c>
      <c r="G38" s="134">
        <v>3236100</v>
      </c>
      <c r="H38" s="134">
        <v>106600</v>
      </c>
      <c r="I38" s="134"/>
      <c r="J38" s="134">
        <f t="shared" si="17"/>
        <v>100000</v>
      </c>
      <c r="K38" s="134">
        <v>100000</v>
      </c>
      <c r="L38" s="134"/>
      <c r="M38" s="134"/>
      <c r="N38" s="134"/>
      <c r="O38" s="134">
        <v>100000</v>
      </c>
      <c r="P38" s="134">
        <f t="shared" si="9"/>
        <v>4483800</v>
      </c>
      <c r="Q38" s="178"/>
    </row>
    <row r="39" spans="1:17" s="135" customFormat="1" ht="15.75" hidden="1" x14ac:dyDescent="0.25">
      <c r="A39" s="66"/>
      <c r="B39" s="67"/>
      <c r="C39" s="67"/>
      <c r="D39" s="68" t="s">
        <v>537</v>
      </c>
      <c r="E39" s="134">
        <f>F39+I39</f>
        <v>0</v>
      </c>
      <c r="F39" s="134"/>
      <c r="G39" s="134"/>
      <c r="H39" s="134"/>
      <c r="I39" s="134"/>
      <c r="J39" s="134">
        <f>L39+O39</f>
        <v>0</v>
      </c>
      <c r="K39" s="134"/>
      <c r="L39" s="134"/>
      <c r="M39" s="134"/>
      <c r="N39" s="134"/>
      <c r="O39" s="134"/>
      <c r="P39" s="134">
        <f t="shared" si="9"/>
        <v>0</v>
      </c>
      <c r="Q39" s="178"/>
    </row>
    <row r="40" spans="1:17" s="135" customFormat="1" ht="15.75" hidden="1" x14ac:dyDescent="0.25">
      <c r="A40" s="66"/>
      <c r="B40" s="67"/>
      <c r="C40" s="67"/>
      <c r="D40" s="68" t="s">
        <v>538</v>
      </c>
      <c r="E40" s="134">
        <f>E38+E39</f>
        <v>4383800</v>
      </c>
      <c r="F40" s="134">
        <f t="shared" ref="F40:P40" si="20">F38+F39</f>
        <v>4383800</v>
      </c>
      <c r="G40" s="134">
        <f t="shared" si="20"/>
        <v>3236100</v>
      </c>
      <c r="H40" s="134">
        <f t="shared" si="20"/>
        <v>106600</v>
      </c>
      <c r="I40" s="134">
        <f t="shared" si="20"/>
        <v>0</v>
      </c>
      <c r="J40" s="134">
        <f t="shared" si="20"/>
        <v>100000</v>
      </c>
      <c r="K40" s="134">
        <f t="shared" si="20"/>
        <v>100000</v>
      </c>
      <c r="L40" s="134">
        <f t="shared" si="20"/>
        <v>0</v>
      </c>
      <c r="M40" s="134">
        <f t="shared" si="20"/>
        <v>0</v>
      </c>
      <c r="N40" s="134">
        <f t="shared" si="20"/>
        <v>0</v>
      </c>
      <c r="O40" s="134">
        <f t="shared" si="20"/>
        <v>100000</v>
      </c>
      <c r="P40" s="134">
        <f t="shared" si="20"/>
        <v>4483800</v>
      </c>
      <c r="Q40" s="178"/>
    </row>
    <row r="41" spans="1:17" s="135" customFormat="1" ht="47.25" hidden="1" x14ac:dyDescent="0.25">
      <c r="A41" s="66" t="s">
        <v>146</v>
      </c>
      <c r="B41" s="67" t="str">
        <f>'дод 5'!A193</f>
        <v>3131</v>
      </c>
      <c r="C41" s="67" t="str">
        <f>'дод 5'!B193</f>
        <v>1040</v>
      </c>
      <c r="D41" s="68" t="str">
        <f>'дод 5'!C193</f>
        <v>Здійснення заходів та реалізація проектів на виконання Державної цільової соціальної програми "Молодь України"</v>
      </c>
      <c r="E41" s="134">
        <f t="shared" si="12"/>
        <v>500000</v>
      </c>
      <c r="F41" s="134">
        <f>1000000-500000</f>
        <v>500000</v>
      </c>
      <c r="G41" s="134"/>
      <c r="H41" s="134"/>
      <c r="I41" s="134"/>
      <c r="J41" s="134">
        <f t="shared" si="17"/>
        <v>0</v>
      </c>
      <c r="K41" s="134"/>
      <c r="L41" s="134"/>
      <c r="M41" s="134"/>
      <c r="N41" s="134"/>
      <c r="O41" s="134"/>
      <c r="P41" s="134">
        <f t="shared" si="9"/>
        <v>500000</v>
      </c>
      <c r="Q41" s="178"/>
    </row>
    <row r="42" spans="1:17" s="135" customFormat="1" ht="15.75" hidden="1" x14ac:dyDescent="0.25">
      <c r="A42" s="66"/>
      <c r="B42" s="67"/>
      <c r="C42" s="67"/>
      <c r="D42" s="68" t="s">
        <v>537</v>
      </c>
      <c r="E42" s="134">
        <f>F42+I42</f>
        <v>0</v>
      </c>
      <c r="F42" s="134"/>
      <c r="G42" s="134"/>
      <c r="H42" s="134"/>
      <c r="I42" s="134"/>
      <c r="J42" s="134">
        <f>L42+O42</f>
        <v>0</v>
      </c>
      <c r="K42" s="134"/>
      <c r="L42" s="134"/>
      <c r="M42" s="134"/>
      <c r="N42" s="134"/>
      <c r="O42" s="134"/>
      <c r="P42" s="134">
        <f t="shared" ref="P42" si="21">E42+J42</f>
        <v>0</v>
      </c>
      <c r="Q42" s="178"/>
    </row>
    <row r="43" spans="1:17" s="135" customFormat="1" ht="15.75" hidden="1" x14ac:dyDescent="0.25">
      <c r="A43" s="66"/>
      <c r="B43" s="67"/>
      <c r="C43" s="67"/>
      <c r="D43" s="68" t="s">
        <v>538</v>
      </c>
      <c r="E43" s="134">
        <f>E41+E42</f>
        <v>500000</v>
      </c>
      <c r="F43" s="134">
        <f t="shared" ref="F43:P43" si="22">F41+F42</f>
        <v>500000</v>
      </c>
      <c r="G43" s="134">
        <f t="shared" si="22"/>
        <v>0</v>
      </c>
      <c r="H43" s="134">
        <f t="shared" si="22"/>
        <v>0</v>
      </c>
      <c r="I43" s="134">
        <f t="shared" si="22"/>
        <v>0</v>
      </c>
      <c r="J43" s="134">
        <f t="shared" si="22"/>
        <v>0</v>
      </c>
      <c r="K43" s="134">
        <f t="shared" si="22"/>
        <v>0</v>
      </c>
      <c r="L43" s="134">
        <f t="shared" si="22"/>
        <v>0</v>
      </c>
      <c r="M43" s="134">
        <f t="shared" si="22"/>
        <v>0</v>
      </c>
      <c r="N43" s="134">
        <f t="shared" si="22"/>
        <v>0</v>
      </c>
      <c r="O43" s="134">
        <f t="shared" si="22"/>
        <v>0</v>
      </c>
      <c r="P43" s="134">
        <f t="shared" si="22"/>
        <v>500000</v>
      </c>
      <c r="Q43" s="178"/>
    </row>
    <row r="44" spans="1:17" s="135" customFormat="1" ht="15.75" hidden="1" x14ac:dyDescent="0.25">
      <c r="A44" s="66" t="s">
        <v>449</v>
      </c>
      <c r="B44" s="67">
        <v>3133</v>
      </c>
      <c r="C44" s="67">
        <v>1040</v>
      </c>
      <c r="D44" s="68" t="str">
        <f>'дод 5'!C196</f>
        <v>Інші заходи та заклади молодіжної політики</v>
      </c>
      <c r="E44" s="134">
        <f t="shared" si="12"/>
        <v>6297600</v>
      </c>
      <c r="F44" s="134">
        <v>6297600</v>
      </c>
      <c r="G44" s="134">
        <v>3587200</v>
      </c>
      <c r="H44" s="134">
        <v>1085700</v>
      </c>
      <c r="I44" s="134"/>
      <c r="J44" s="134">
        <f t="shared" si="17"/>
        <v>10000</v>
      </c>
      <c r="K44" s="134"/>
      <c r="L44" s="134">
        <v>10000</v>
      </c>
      <c r="M44" s="134"/>
      <c r="N44" s="134">
        <v>3500</v>
      </c>
      <c r="O44" s="134"/>
      <c r="P44" s="134">
        <f t="shared" si="9"/>
        <v>6307600</v>
      </c>
      <c r="Q44" s="178"/>
    </row>
    <row r="45" spans="1:17" s="135" customFormat="1" ht="15.75" hidden="1" x14ac:dyDescent="0.25">
      <c r="A45" s="66"/>
      <c r="B45" s="67"/>
      <c r="C45" s="67"/>
      <c r="D45" s="68" t="s">
        <v>537</v>
      </c>
      <c r="E45" s="134">
        <f>F45+I45</f>
        <v>0</v>
      </c>
      <c r="F45" s="134"/>
      <c r="G45" s="134"/>
      <c r="H45" s="134"/>
      <c r="I45" s="134"/>
      <c r="J45" s="134">
        <f>L45+O45</f>
        <v>0</v>
      </c>
      <c r="K45" s="134"/>
      <c r="L45" s="134"/>
      <c r="M45" s="134"/>
      <c r="N45" s="134"/>
      <c r="O45" s="134"/>
      <c r="P45" s="134">
        <f t="shared" ref="P45" si="23">E45+J45</f>
        <v>0</v>
      </c>
      <c r="Q45" s="178"/>
    </row>
    <row r="46" spans="1:17" s="135" customFormat="1" ht="15.75" hidden="1" x14ac:dyDescent="0.25">
      <c r="A46" s="66"/>
      <c r="B46" s="67"/>
      <c r="C46" s="67"/>
      <c r="D46" s="68" t="s">
        <v>538</v>
      </c>
      <c r="E46" s="134">
        <f>E44+E45</f>
        <v>6297600</v>
      </c>
      <c r="F46" s="134">
        <f t="shared" ref="F46:P46" si="24">F44+F45</f>
        <v>6297600</v>
      </c>
      <c r="G46" s="134">
        <f t="shared" si="24"/>
        <v>3587200</v>
      </c>
      <c r="H46" s="134">
        <f t="shared" si="24"/>
        <v>1085700</v>
      </c>
      <c r="I46" s="134">
        <f t="shared" si="24"/>
        <v>0</v>
      </c>
      <c r="J46" s="134">
        <f t="shared" si="24"/>
        <v>10000</v>
      </c>
      <c r="K46" s="134">
        <f t="shared" si="24"/>
        <v>0</v>
      </c>
      <c r="L46" s="134">
        <f t="shared" si="24"/>
        <v>10000</v>
      </c>
      <c r="M46" s="134">
        <f t="shared" si="24"/>
        <v>0</v>
      </c>
      <c r="N46" s="134">
        <f t="shared" si="24"/>
        <v>3500</v>
      </c>
      <c r="O46" s="134">
        <f t="shared" si="24"/>
        <v>0</v>
      </c>
      <c r="P46" s="134">
        <f t="shared" si="24"/>
        <v>6307600</v>
      </c>
      <c r="Q46" s="178"/>
    </row>
    <row r="47" spans="1:17" s="135" customFormat="1" ht="63" hidden="1" x14ac:dyDescent="0.25">
      <c r="A47" s="66" t="s">
        <v>147</v>
      </c>
      <c r="B47" s="67" t="str">
        <f>'дод 5'!A199</f>
        <v>3140</v>
      </c>
      <c r="C47" s="67" t="str">
        <f>'дод 5'!B199</f>
        <v>1040</v>
      </c>
      <c r="D47" s="68" t="str">
        <f>'дод 5'!C199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47" s="134">
        <f t="shared" si="12"/>
        <v>0</v>
      </c>
      <c r="F47" s="134"/>
      <c r="G47" s="134"/>
      <c r="H47" s="134"/>
      <c r="I47" s="134"/>
      <c r="J47" s="134">
        <f t="shared" si="17"/>
        <v>0</v>
      </c>
      <c r="K47" s="134"/>
      <c r="L47" s="134"/>
      <c r="M47" s="134"/>
      <c r="N47" s="134"/>
      <c r="O47" s="134"/>
      <c r="P47" s="134">
        <f t="shared" si="9"/>
        <v>0</v>
      </c>
      <c r="Q47" s="178"/>
    </row>
    <row r="48" spans="1:17" s="135" customFormat="1" ht="15.75" hidden="1" x14ac:dyDescent="0.25">
      <c r="A48" s="66"/>
      <c r="B48" s="67"/>
      <c r="C48" s="67"/>
      <c r="D48" s="68" t="s">
        <v>537</v>
      </c>
      <c r="E48" s="134">
        <f>F48+I48</f>
        <v>0</v>
      </c>
      <c r="F48" s="134"/>
      <c r="G48" s="134"/>
      <c r="H48" s="134"/>
      <c r="I48" s="134"/>
      <c r="J48" s="134">
        <f>L48+O48</f>
        <v>0</v>
      </c>
      <c r="K48" s="134"/>
      <c r="L48" s="134"/>
      <c r="M48" s="134"/>
      <c r="N48" s="134"/>
      <c r="O48" s="134"/>
      <c r="P48" s="134">
        <f t="shared" ref="P48" si="25">E48+J48</f>
        <v>0</v>
      </c>
      <c r="Q48" s="178"/>
    </row>
    <row r="49" spans="1:17" s="135" customFormat="1" ht="15.75" hidden="1" x14ac:dyDescent="0.25">
      <c r="A49" s="66"/>
      <c r="B49" s="67"/>
      <c r="C49" s="67"/>
      <c r="D49" s="68" t="s">
        <v>538</v>
      </c>
      <c r="E49" s="134">
        <f>E47+E48</f>
        <v>0</v>
      </c>
      <c r="F49" s="134">
        <f t="shared" ref="F49:P49" si="26">F47+F48</f>
        <v>0</v>
      </c>
      <c r="G49" s="134">
        <f t="shared" si="26"/>
        <v>0</v>
      </c>
      <c r="H49" s="134">
        <f t="shared" si="26"/>
        <v>0</v>
      </c>
      <c r="I49" s="134">
        <f t="shared" si="26"/>
        <v>0</v>
      </c>
      <c r="J49" s="134">
        <f t="shared" si="26"/>
        <v>0</v>
      </c>
      <c r="K49" s="134">
        <f t="shared" si="26"/>
        <v>0</v>
      </c>
      <c r="L49" s="134">
        <f t="shared" si="26"/>
        <v>0</v>
      </c>
      <c r="M49" s="134">
        <f t="shared" si="26"/>
        <v>0</v>
      </c>
      <c r="N49" s="134">
        <f t="shared" si="26"/>
        <v>0</v>
      </c>
      <c r="O49" s="134">
        <f t="shared" si="26"/>
        <v>0</v>
      </c>
      <c r="P49" s="134">
        <f t="shared" si="26"/>
        <v>0</v>
      </c>
      <c r="Q49" s="178"/>
    </row>
    <row r="50" spans="1:17" s="135" customFormat="1" ht="31.5" hidden="1" x14ac:dyDescent="0.25">
      <c r="A50" s="66" t="s">
        <v>286</v>
      </c>
      <c r="B50" s="67" t="str">
        <f>'дод 5'!A232</f>
        <v>3241</v>
      </c>
      <c r="C50" s="67" t="str">
        <f>'дод 5'!B232</f>
        <v>1090</v>
      </c>
      <c r="D50" s="61" t="str">
        <f>'дод 5'!C232</f>
        <v>Забезпечення діяльності інших закладів у сфері соціального захисту і соціального забезпечення</v>
      </c>
      <c r="E50" s="134">
        <f t="shared" si="12"/>
        <v>1931700</v>
      </c>
      <c r="F50" s="134">
        <v>1931700</v>
      </c>
      <c r="G50" s="134">
        <v>1270900</v>
      </c>
      <c r="H50" s="134">
        <v>258800</v>
      </c>
      <c r="I50" s="134"/>
      <c r="J50" s="134">
        <f t="shared" si="17"/>
        <v>0</v>
      </c>
      <c r="K50" s="134"/>
      <c r="L50" s="134"/>
      <c r="M50" s="134"/>
      <c r="N50" s="134"/>
      <c r="O50" s="134"/>
      <c r="P50" s="134">
        <f t="shared" si="9"/>
        <v>1931700</v>
      </c>
      <c r="Q50" s="178"/>
    </row>
    <row r="51" spans="1:17" s="135" customFormat="1" ht="15.75" hidden="1" x14ac:dyDescent="0.25">
      <c r="A51" s="66"/>
      <c r="B51" s="67"/>
      <c r="C51" s="67"/>
      <c r="D51" s="68" t="s">
        <v>537</v>
      </c>
      <c r="E51" s="134">
        <f>F51+I51</f>
        <v>0</v>
      </c>
      <c r="F51" s="134"/>
      <c r="G51" s="134"/>
      <c r="H51" s="134"/>
      <c r="I51" s="134"/>
      <c r="J51" s="134">
        <f>L51+O51</f>
        <v>0</v>
      </c>
      <c r="K51" s="134"/>
      <c r="L51" s="134"/>
      <c r="M51" s="134"/>
      <c r="N51" s="134"/>
      <c r="O51" s="134"/>
      <c r="P51" s="134">
        <f t="shared" ref="P51" si="27">E51+J51</f>
        <v>0</v>
      </c>
      <c r="Q51" s="178"/>
    </row>
    <row r="52" spans="1:17" s="135" customFormat="1" ht="15.75" hidden="1" x14ac:dyDescent="0.25">
      <c r="A52" s="66"/>
      <c r="B52" s="67"/>
      <c r="C52" s="67"/>
      <c r="D52" s="68" t="s">
        <v>538</v>
      </c>
      <c r="E52" s="134">
        <f>E50+E51</f>
        <v>1931700</v>
      </c>
      <c r="F52" s="134">
        <f t="shared" ref="F52" si="28">F50+F51</f>
        <v>1931700</v>
      </c>
      <c r="G52" s="134">
        <f t="shared" ref="G52" si="29">G50+G51</f>
        <v>1270900</v>
      </c>
      <c r="H52" s="134">
        <f t="shared" ref="H52" si="30">H50+H51</f>
        <v>258800</v>
      </c>
      <c r="I52" s="134">
        <f t="shared" ref="I52" si="31">I50+I51</f>
        <v>0</v>
      </c>
      <c r="J52" s="134">
        <f t="shared" ref="J52" si="32">J50+J51</f>
        <v>0</v>
      </c>
      <c r="K52" s="134">
        <f t="shared" ref="K52" si="33">K50+K51</f>
        <v>0</v>
      </c>
      <c r="L52" s="134">
        <f t="shared" ref="L52" si="34">L50+L51</f>
        <v>0</v>
      </c>
      <c r="M52" s="134">
        <f t="shared" ref="M52" si="35">M50+M51</f>
        <v>0</v>
      </c>
      <c r="N52" s="134">
        <f t="shared" ref="N52" si="36">N50+N51</f>
        <v>0</v>
      </c>
      <c r="O52" s="134">
        <f t="shared" ref="O52" si="37">O50+O51</f>
        <v>0</v>
      </c>
      <c r="P52" s="134">
        <f t="shared" ref="P52" si="38">P50+P51</f>
        <v>1931700</v>
      </c>
      <c r="Q52" s="178"/>
    </row>
    <row r="53" spans="1:17" s="135" customFormat="1" ht="31.5" hidden="1" x14ac:dyDescent="0.25">
      <c r="A53" s="66" t="s">
        <v>287</v>
      </c>
      <c r="B53" s="67" t="str">
        <f>'дод 5'!A235</f>
        <v>3242</v>
      </c>
      <c r="C53" s="67" t="str">
        <f>'дод 5'!B235</f>
        <v>1090</v>
      </c>
      <c r="D53" s="68" t="s">
        <v>369</v>
      </c>
      <c r="E53" s="134">
        <f t="shared" si="12"/>
        <v>157100</v>
      </c>
      <c r="F53" s="134">
        <v>157100</v>
      </c>
      <c r="G53" s="134"/>
      <c r="H53" s="134"/>
      <c r="I53" s="134"/>
      <c r="J53" s="134">
        <f t="shared" si="17"/>
        <v>0</v>
      </c>
      <c r="K53" s="134"/>
      <c r="L53" s="134"/>
      <c r="M53" s="134"/>
      <c r="N53" s="134"/>
      <c r="O53" s="134"/>
      <c r="P53" s="134">
        <f t="shared" si="9"/>
        <v>157100</v>
      </c>
      <c r="Q53" s="178"/>
    </row>
    <row r="54" spans="1:17" s="135" customFormat="1" ht="15.75" hidden="1" x14ac:dyDescent="0.25">
      <c r="A54" s="66"/>
      <c r="B54" s="67"/>
      <c r="C54" s="67"/>
      <c r="D54" s="68" t="s">
        <v>537</v>
      </c>
      <c r="E54" s="134">
        <f>F54+I54</f>
        <v>0</v>
      </c>
      <c r="F54" s="134"/>
      <c r="G54" s="134"/>
      <c r="H54" s="134"/>
      <c r="I54" s="134"/>
      <c r="J54" s="134">
        <f>L54+O54</f>
        <v>0</v>
      </c>
      <c r="K54" s="134"/>
      <c r="L54" s="134"/>
      <c r="M54" s="134"/>
      <c r="N54" s="134"/>
      <c r="O54" s="134"/>
      <c r="P54" s="134">
        <f t="shared" ref="P54" si="39">E54+J54</f>
        <v>0</v>
      </c>
      <c r="Q54" s="178"/>
    </row>
    <row r="55" spans="1:17" s="135" customFormat="1" ht="15.75" hidden="1" x14ac:dyDescent="0.25">
      <c r="A55" s="66"/>
      <c r="B55" s="67"/>
      <c r="C55" s="67"/>
      <c r="D55" s="68" t="s">
        <v>538</v>
      </c>
      <c r="E55" s="134">
        <f>E53+E54</f>
        <v>157100</v>
      </c>
      <c r="F55" s="134">
        <f t="shared" ref="F55" si="40">F53+F54</f>
        <v>157100</v>
      </c>
      <c r="G55" s="134">
        <f t="shared" ref="G55" si="41">G53+G54</f>
        <v>0</v>
      </c>
      <c r="H55" s="134">
        <f t="shared" ref="H55" si="42">H53+H54</f>
        <v>0</v>
      </c>
      <c r="I55" s="134">
        <f t="shared" ref="I55" si="43">I53+I54</f>
        <v>0</v>
      </c>
      <c r="J55" s="134">
        <f t="shared" ref="J55" si="44">J53+J54</f>
        <v>0</v>
      </c>
      <c r="K55" s="134">
        <f t="shared" ref="K55" si="45">K53+K54</f>
        <v>0</v>
      </c>
      <c r="L55" s="134">
        <f t="shared" ref="L55" si="46">L53+L54</f>
        <v>0</v>
      </c>
      <c r="M55" s="134">
        <f t="shared" ref="M55" si="47">M53+M54</f>
        <v>0</v>
      </c>
      <c r="N55" s="134">
        <f t="shared" ref="N55" si="48">N53+N54</f>
        <v>0</v>
      </c>
      <c r="O55" s="134">
        <f t="shared" ref="O55" si="49">O53+O54</f>
        <v>0</v>
      </c>
      <c r="P55" s="134">
        <f t="shared" ref="P55" si="50">P53+P54</f>
        <v>157100</v>
      </c>
      <c r="Q55" s="178"/>
    </row>
    <row r="56" spans="1:17" s="135" customFormat="1" ht="31.5" hidden="1" x14ac:dyDescent="0.25">
      <c r="A56" s="66" t="s">
        <v>298</v>
      </c>
      <c r="B56" s="67" t="str">
        <f>'дод 5'!A247</f>
        <v>4060</v>
      </c>
      <c r="C56" s="67" t="str">
        <f>'дод 5'!B247</f>
        <v>0828</v>
      </c>
      <c r="D56" s="68" t="str">
        <f>'дод 5'!C247</f>
        <v>Забезпечення діяльності палаців i будинків культури, клубів, центрів дозвілля та iнших клубних закладів</v>
      </c>
      <c r="E56" s="134">
        <f t="shared" si="12"/>
        <v>0</v>
      </c>
      <c r="F56" s="55"/>
      <c r="G56" s="134"/>
      <c r="H56" s="134"/>
      <c r="I56" s="134"/>
      <c r="J56" s="134">
        <f t="shared" si="17"/>
        <v>0</v>
      </c>
      <c r="K56" s="134"/>
      <c r="L56" s="134"/>
      <c r="M56" s="134"/>
      <c r="N56" s="134"/>
      <c r="O56" s="134"/>
      <c r="P56" s="134">
        <f t="shared" si="9"/>
        <v>0</v>
      </c>
      <c r="Q56" s="178"/>
    </row>
    <row r="57" spans="1:17" s="135" customFormat="1" ht="15.75" hidden="1" x14ac:dyDescent="0.25">
      <c r="A57" s="66"/>
      <c r="B57" s="67"/>
      <c r="C57" s="67"/>
      <c r="D57" s="68" t="s">
        <v>537</v>
      </c>
      <c r="E57" s="134">
        <f>F57+I57</f>
        <v>0</v>
      </c>
      <c r="F57" s="134"/>
      <c r="G57" s="134"/>
      <c r="H57" s="134"/>
      <c r="I57" s="134"/>
      <c r="J57" s="134">
        <f>L57+O57</f>
        <v>0</v>
      </c>
      <c r="K57" s="134"/>
      <c r="L57" s="134"/>
      <c r="M57" s="134"/>
      <c r="N57" s="134"/>
      <c r="O57" s="134"/>
      <c r="P57" s="134">
        <f t="shared" ref="P57" si="51">E57+J57</f>
        <v>0</v>
      </c>
      <c r="Q57" s="178"/>
    </row>
    <row r="58" spans="1:17" s="135" customFormat="1" ht="15.75" hidden="1" x14ac:dyDescent="0.25">
      <c r="A58" s="66"/>
      <c r="B58" s="67"/>
      <c r="C58" s="67"/>
      <c r="D58" s="68" t="s">
        <v>538</v>
      </c>
      <c r="E58" s="134">
        <f>E56+E57</f>
        <v>0</v>
      </c>
      <c r="F58" s="134">
        <f t="shared" ref="F58" si="52">F56+F57</f>
        <v>0</v>
      </c>
      <c r="G58" s="134">
        <f t="shared" ref="G58" si="53">G56+G57</f>
        <v>0</v>
      </c>
      <c r="H58" s="134">
        <f t="shared" ref="H58" si="54">H56+H57</f>
        <v>0</v>
      </c>
      <c r="I58" s="134">
        <f t="shared" ref="I58" si="55">I56+I57</f>
        <v>0</v>
      </c>
      <c r="J58" s="134">
        <f t="shared" ref="J58" si="56">J56+J57</f>
        <v>0</v>
      </c>
      <c r="K58" s="134">
        <f t="shared" ref="K58" si="57">K56+K57</f>
        <v>0</v>
      </c>
      <c r="L58" s="134">
        <f t="shared" ref="L58" si="58">L56+L57</f>
        <v>0</v>
      </c>
      <c r="M58" s="134">
        <f t="shared" ref="M58" si="59">M56+M57</f>
        <v>0</v>
      </c>
      <c r="N58" s="134">
        <f t="shared" ref="N58" si="60">N56+N57</f>
        <v>0</v>
      </c>
      <c r="O58" s="134">
        <f t="shared" ref="O58" si="61">O56+O57</f>
        <v>0</v>
      </c>
      <c r="P58" s="134">
        <f t="shared" ref="P58" si="62">P56+P57</f>
        <v>0</v>
      </c>
      <c r="Q58" s="178"/>
    </row>
    <row r="59" spans="1:17" s="135" customFormat="1" ht="31.5" hidden="1" x14ac:dyDescent="0.25">
      <c r="A59" s="66" t="s">
        <v>284</v>
      </c>
      <c r="B59" s="67" t="str">
        <f>'дод 5'!A250</f>
        <v>4081</v>
      </c>
      <c r="C59" s="67" t="str">
        <f>'дод 5'!B250</f>
        <v>0829</v>
      </c>
      <c r="D59" s="68" t="str">
        <f>'дод 5'!C250</f>
        <v>Забезпечення діяльності інших закладів в галузі культури і мистецтва</v>
      </c>
      <c r="E59" s="134">
        <f t="shared" si="12"/>
        <v>3157300</v>
      </c>
      <c r="F59" s="134">
        <v>3157300</v>
      </c>
      <c r="G59" s="134">
        <v>2128600</v>
      </c>
      <c r="H59" s="134">
        <v>211100</v>
      </c>
      <c r="I59" s="134"/>
      <c r="J59" s="134">
        <f t="shared" si="17"/>
        <v>0</v>
      </c>
      <c r="K59" s="134"/>
      <c r="L59" s="134"/>
      <c r="M59" s="134"/>
      <c r="N59" s="134"/>
      <c r="O59" s="134"/>
      <c r="P59" s="134">
        <f t="shared" si="9"/>
        <v>3157300</v>
      </c>
      <c r="Q59" s="178"/>
    </row>
    <row r="60" spans="1:17" s="135" customFormat="1" ht="15.75" hidden="1" x14ac:dyDescent="0.25">
      <c r="A60" s="66"/>
      <c r="B60" s="67"/>
      <c r="C60" s="67"/>
      <c r="D60" s="68" t="s">
        <v>537</v>
      </c>
      <c r="E60" s="134">
        <f>F60+I60</f>
        <v>0</v>
      </c>
      <c r="F60" s="134"/>
      <c r="G60" s="134"/>
      <c r="H60" s="134"/>
      <c r="I60" s="134"/>
      <c r="J60" s="134">
        <f>L60+O60</f>
        <v>0</v>
      </c>
      <c r="K60" s="134"/>
      <c r="L60" s="134"/>
      <c r="M60" s="134"/>
      <c r="N60" s="134"/>
      <c r="O60" s="134"/>
      <c r="P60" s="134">
        <f t="shared" ref="P60" si="63">E60+J60</f>
        <v>0</v>
      </c>
      <c r="Q60" s="178"/>
    </row>
    <row r="61" spans="1:17" s="135" customFormat="1" ht="15.75" hidden="1" x14ac:dyDescent="0.25">
      <c r="A61" s="66"/>
      <c r="B61" s="67"/>
      <c r="C61" s="67"/>
      <c r="D61" s="68" t="s">
        <v>538</v>
      </c>
      <c r="E61" s="134">
        <f>E59+E60</f>
        <v>3157300</v>
      </c>
      <c r="F61" s="134">
        <f t="shared" ref="F61" si="64">F59+F60</f>
        <v>3157300</v>
      </c>
      <c r="G61" s="134">
        <f t="shared" ref="G61" si="65">G59+G60</f>
        <v>2128600</v>
      </c>
      <c r="H61" s="134">
        <f t="shared" ref="H61" si="66">H59+H60</f>
        <v>211100</v>
      </c>
      <c r="I61" s="134">
        <f t="shared" ref="I61" si="67">I59+I60</f>
        <v>0</v>
      </c>
      <c r="J61" s="134">
        <f t="shared" ref="J61" si="68">J59+J60</f>
        <v>0</v>
      </c>
      <c r="K61" s="134">
        <f t="shared" ref="K61" si="69">K59+K60</f>
        <v>0</v>
      </c>
      <c r="L61" s="134">
        <f t="shared" ref="L61" si="70">L59+L60</f>
        <v>0</v>
      </c>
      <c r="M61" s="134">
        <f t="shared" ref="M61" si="71">M59+M60</f>
        <v>0</v>
      </c>
      <c r="N61" s="134">
        <f t="shared" ref="N61" si="72">N59+N60</f>
        <v>0</v>
      </c>
      <c r="O61" s="134">
        <f t="shared" ref="O61" si="73">O59+O60</f>
        <v>0</v>
      </c>
      <c r="P61" s="134">
        <f t="shared" ref="P61" si="74">P59+P60</f>
        <v>3157300</v>
      </c>
      <c r="Q61" s="178"/>
    </row>
    <row r="62" spans="1:17" s="135" customFormat="1" ht="15.75" hidden="1" x14ac:dyDescent="0.25">
      <c r="A62" s="66" t="s">
        <v>285</v>
      </c>
      <c r="B62" s="67">
        <v>4082</v>
      </c>
      <c r="C62" s="67" t="str">
        <f>'дод 5'!B253</f>
        <v>0829</v>
      </c>
      <c r="D62" s="68" t="str">
        <f>'дод 5'!C253</f>
        <v>Інші заходи в галузі культури і мистецтва</v>
      </c>
      <c r="E62" s="134">
        <f t="shared" si="12"/>
        <v>0</v>
      </c>
      <c r="F62" s="134"/>
      <c r="G62" s="134"/>
      <c r="H62" s="134"/>
      <c r="I62" s="134"/>
      <c r="J62" s="134">
        <f t="shared" si="17"/>
        <v>0</v>
      </c>
      <c r="K62" s="134"/>
      <c r="L62" s="134"/>
      <c r="M62" s="134"/>
      <c r="N62" s="134"/>
      <c r="O62" s="134"/>
      <c r="P62" s="134">
        <f t="shared" si="9"/>
        <v>0</v>
      </c>
      <c r="Q62" s="178"/>
    </row>
    <row r="63" spans="1:17" s="135" customFormat="1" ht="15.75" hidden="1" x14ac:dyDescent="0.25">
      <c r="A63" s="66"/>
      <c r="B63" s="67"/>
      <c r="C63" s="67"/>
      <c r="D63" s="68" t="s">
        <v>537</v>
      </c>
      <c r="E63" s="134">
        <f>F63+I63</f>
        <v>0</v>
      </c>
      <c r="F63" s="134"/>
      <c r="G63" s="134"/>
      <c r="H63" s="134"/>
      <c r="I63" s="134"/>
      <c r="J63" s="134">
        <f>L63+O63</f>
        <v>0</v>
      </c>
      <c r="K63" s="134"/>
      <c r="L63" s="134"/>
      <c r="M63" s="134"/>
      <c r="N63" s="134"/>
      <c r="O63" s="134"/>
      <c r="P63" s="134">
        <f t="shared" ref="P63" si="75">E63+J63</f>
        <v>0</v>
      </c>
      <c r="Q63" s="178"/>
    </row>
    <row r="64" spans="1:17" s="135" customFormat="1" ht="15.75" hidden="1" x14ac:dyDescent="0.25">
      <c r="A64" s="66"/>
      <c r="B64" s="67"/>
      <c r="C64" s="67"/>
      <c r="D64" s="68" t="s">
        <v>538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78"/>
    </row>
    <row r="65" spans="1:17" s="135" customFormat="1" ht="31.5" hidden="1" x14ac:dyDescent="0.25">
      <c r="A65" s="66" t="s">
        <v>148</v>
      </c>
      <c r="B65" s="67" t="str">
        <f>'дод 5'!A259</f>
        <v>5011</v>
      </c>
      <c r="C65" s="67" t="str">
        <f>'дод 5'!B259</f>
        <v>0810</v>
      </c>
      <c r="D65" s="68" t="str">
        <f>'дод 5'!C259</f>
        <v>Проведення навчально-тренувальних зборів і змагань з олімпійських видів спорту</v>
      </c>
      <c r="E65" s="134">
        <f t="shared" si="12"/>
        <v>400000</v>
      </c>
      <c r="F65" s="134">
        <f>500000-100000</f>
        <v>400000</v>
      </c>
      <c r="G65" s="134"/>
      <c r="H65" s="134"/>
      <c r="I65" s="134"/>
      <c r="J65" s="134">
        <f t="shared" si="17"/>
        <v>0</v>
      </c>
      <c r="K65" s="134"/>
      <c r="L65" s="134"/>
      <c r="M65" s="134"/>
      <c r="N65" s="134"/>
      <c r="O65" s="134"/>
      <c r="P65" s="134">
        <f t="shared" si="9"/>
        <v>400000</v>
      </c>
      <c r="Q65" s="178"/>
    </row>
    <row r="66" spans="1:17" s="135" customFormat="1" ht="15.75" hidden="1" x14ac:dyDescent="0.25">
      <c r="A66" s="66"/>
      <c r="B66" s="67"/>
      <c r="C66" s="67"/>
      <c r="D66" s="68" t="s">
        <v>537</v>
      </c>
      <c r="E66" s="134">
        <f>F66+I66</f>
        <v>0</v>
      </c>
      <c r="F66" s="134"/>
      <c r="G66" s="134"/>
      <c r="H66" s="134"/>
      <c r="I66" s="134"/>
      <c r="J66" s="134">
        <f>L66+O66</f>
        <v>0</v>
      </c>
      <c r="K66" s="134"/>
      <c r="L66" s="134"/>
      <c r="M66" s="134"/>
      <c r="N66" s="134"/>
      <c r="O66" s="134"/>
      <c r="P66" s="134">
        <f t="shared" ref="P66" si="76">E66+J66</f>
        <v>0</v>
      </c>
      <c r="Q66" s="178"/>
    </row>
    <row r="67" spans="1:17" s="135" customFormat="1" ht="15.75" hidden="1" x14ac:dyDescent="0.25">
      <c r="A67" s="66"/>
      <c r="B67" s="67"/>
      <c r="C67" s="67"/>
      <c r="D67" s="68" t="s">
        <v>538</v>
      </c>
      <c r="E67" s="134">
        <f>E65+E66</f>
        <v>400000</v>
      </c>
      <c r="F67" s="134">
        <f t="shared" ref="F67" si="77">F65+F66</f>
        <v>400000</v>
      </c>
      <c r="G67" s="134">
        <f t="shared" ref="G67" si="78">G65+G66</f>
        <v>0</v>
      </c>
      <c r="H67" s="134">
        <f t="shared" ref="H67" si="79">H65+H66</f>
        <v>0</v>
      </c>
      <c r="I67" s="134">
        <f t="shared" ref="I67" si="80">I65+I66</f>
        <v>0</v>
      </c>
      <c r="J67" s="134">
        <f t="shared" ref="J67" si="81">J65+J66</f>
        <v>0</v>
      </c>
      <c r="K67" s="134">
        <f t="shared" ref="K67" si="82">K65+K66</f>
        <v>0</v>
      </c>
      <c r="L67" s="134">
        <f t="shared" ref="L67" si="83">L65+L66</f>
        <v>0</v>
      </c>
      <c r="M67" s="134">
        <f t="shared" ref="M67" si="84">M65+M66</f>
        <v>0</v>
      </c>
      <c r="N67" s="134">
        <f t="shared" ref="N67" si="85">N65+N66</f>
        <v>0</v>
      </c>
      <c r="O67" s="134">
        <f t="shared" ref="O67" si="86">O65+O66</f>
        <v>0</v>
      </c>
      <c r="P67" s="134">
        <f t="shared" ref="P67" si="87">P65+P66</f>
        <v>400000</v>
      </c>
      <c r="Q67" s="178"/>
    </row>
    <row r="68" spans="1:17" s="135" customFormat="1" ht="31.5" hidden="1" x14ac:dyDescent="0.25">
      <c r="A68" s="66" t="s">
        <v>149</v>
      </c>
      <c r="B68" s="67" t="str">
        <f>'дод 5'!A262</f>
        <v>5012</v>
      </c>
      <c r="C68" s="67" t="str">
        <f>'дод 5'!B262</f>
        <v>0810</v>
      </c>
      <c r="D68" s="68" t="str">
        <f>'дод 5'!C262</f>
        <v>Проведення навчально-тренувальних зборів і змагань з неолімпійських видів спорту</v>
      </c>
      <c r="E68" s="134">
        <f t="shared" si="12"/>
        <v>400000</v>
      </c>
      <c r="F68" s="134">
        <f>500000-100000</f>
        <v>400000</v>
      </c>
      <c r="G68" s="134"/>
      <c r="H68" s="134"/>
      <c r="I68" s="134"/>
      <c r="J68" s="134">
        <f t="shared" si="17"/>
        <v>0</v>
      </c>
      <c r="K68" s="134"/>
      <c r="L68" s="134"/>
      <c r="M68" s="134"/>
      <c r="N68" s="134"/>
      <c r="O68" s="134"/>
      <c r="P68" s="134">
        <f t="shared" si="9"/>
        <v>400000</v>
      </c>
      <c r="Q68" s="178"/>
    </row>
    <row r="69" spans="1:17" s="135" customFormat="1" ht="15.75" hidden="1" x14ac:dyDescent="0.25">
      <c r="A69" s="66"/>
      <c r="B69" s="67"/>
      <c r="C69" s="67"/>
      <c r="D69" s="68" t="s">
        <v>537</v>
      </c>
      <c r="E69" s="134">
        <f>F69+I69</f>
        <v>0</v>
      </c>
      <c r="F69" s="134"/>
      <c r="G69" s="134"/>
      <c r="H69" s="134"/>
      <c r="I69" s="134"/>
      <c r="J69" s="134">
        <f>L69+O69</f>
        <v>0</v>
      </c>
      <c r="K69" s="134"/>
      <c r="L69" s="134"/>
      <c r="M69" s="134"/>
      <c r="N69" s="134"/>
      <c r="O69" s="134"/>
      <c r="P69" s="134">
        <f t="shared" ref="P69" si="88">E69+J69</f>
        <v>0</v>
      </c>
      <c r="Q69" s="178"/>
    </row>
    <row r="70" spans="1:17" s="135" customFormat="1" ht="15.75" hidden="1" x14ac:dyDescent="0.25">
      <c r="A70" s="66"/>
      <c r="B70" s="67"/>
      <c r="C70" s="67"/>
      <c r="D70" s="68" t="s">
        <v>538</v>
      </c>
      <c r="E70" s="134">
        <f>E68+E69</f>
        <v>400000</v>
      </c>
      <c r="F70" s="134">
        <f t="shared" ref="F70" si="89">F68+F69</f>
        <v>400000</v>
      </c>
      <c r="G70" s="134">
        <f t="shared" ref="G70" si="90">G68+G69</f>
        <v>0</v>
      </c>
      <c r="H70" s="134">
        <f t="shared" ref="H70" si="91">H68+H69</f>
        <v>0</v>
      </c>
      <c r="I70" s="134">
        <f t="shared" ref="I70" si="92">I68+I69</f>
        <v>0</v>
      </c>
      <c r="J70" s="134">
        <f t="shared" ref="J70" si="93">J68+J69</f>
        <v>0</v>
      </c>
      <c r="K70" s="134">
        <f t="shared" ref="K70" si="94">K68+K69</f>
        <v>0</v>
      </c>
      <c r="L70" s="134">
        <f t="shared" ref="L70" si="95">L68+L69</f>
        <v>0</v>
      </c>
      <c r="M70" s="134">
        <f t="shared" ref="M70" si="96">M68+M69</f>
        <v>0</v>
      </c>
      <c r="N70" s="134">
        <f t="shared" ref="N70" si="97">N68+N69</f>
        <v>0</v>
      </c>
      <c r="O70" s="134">
        <f t="shared" ref="O70" si="98">O68+O69</f>
        <v>0</v>
      </c>
      <c r="P70" s="134">
        <f t="shared" ref="P70" si="99">P68+P69</f>
        <v>400000</v>
      </c>
      <c r="Q70" s="178"/>
    </row>
    <row r="71" spans="1:17" s="135" customFormat="1" ht="31.5" hidden="1" x14ac:dyDescent="0.25">
      <c r="A71" s="66" t="s">
        <v>150</v>
      </c>
      <c r="B71" s="67" t="str">
        <f>'дод 5'!A265</f>
        <v>5031</v>
      </c>
      <c r="C71" s="67" t="str">
        <f>'дод 5'!B265</f>
        <v>0810</v>
      </c>
      <c r="D71" s="68" t="str">
        <f>'дод 5'!C265</f>
        <v>Утримання та навчально-тренувальна робота комунальних дитячо-юнацьких спортивних шкіл</v>
      </c>
      <c r="E71" s="134">
        <f t="shared" si="12"/>
        <v>28154800</v>
      </c>
      <c r="F71" s="134">
        <f>28174800-20000</f>
        <v>28154800</v>
      </c>
      <c r="G71" s="134">
        <v>21075000</v>
      </c>
      <c r="H71" s="134">
        <v>1904100</v>
      </c>
      <c r="I71" s="134"/>
      <c r="J71" s="134">
        <f t="shared" si="17"/>
        <v>130000</v>
      </c>
      <c r="K71" s="134">
        <v>130000</v>
      </c>
      <c r="L71" s="134"/>
      <c r="M71" s="134"/>
      <c r="N71" s="134"/>
      <c r="O71" s="134">
        <v>130000</v>
      </c>
      <c r="P71" s="134">
        <f t="shared" si="9"/>
        <v>28284800</v>
      </c>
      <c r="Q71" s="178"/>
    </row>
    <row r="72" spans="1:17" s="135" customFormat="1" ht="15.75" hidden="1" x14ac:dyDescent="0.25">
      <c r="A72" s="66"/>
      <c r="B72" s="67"/>
      <c r="C72" s="67"/>
      <c r="D72" s="68" t="s">
        <v>537</v>
      </c>
      <c r="E72" s="134">
        <f>F72+I72</f>
        <v>0</v>
      </c>
      <c r="F72" s="134"/>
      <c r="G72" s="134"/>
      <c r="H72" s="134"/>
      <c r="I72" s="134"/>
      <c r="J72" s="134">
        <f>L72+O72</f>
        <v>0</v>
      </c>
      <c r="K72" s="134"/>
      <c r="L72" s="134"/>
      <c r="M72" s="134"/>
      <c r="N72" s="134"/>
      <c r="O72" s="134"/>
      <c r="P72" s="134">
        <f t="shared" ref="P72" si="100">E72+J72</f>
        <v>0</v>
      </c>
      <c r="Q72" s="136"/>
    </row>
    <row r="73" spans="1:17" s="135" customFormat="1" ht="15.75" hidden="1" x14ac:dyDescent="0.25">
      <c r="A73" s="66"/>
      <c r="B73" s="67"/>
      <c r="C73" s="67"/>
      <c r="D73" s="68" t="s">
        <v>538</v>
      </c>
      <c r="E73" s="134">
        <f>E71+E72</f>
        <v>28154800</v>
      </c>
      <c r="F73" s="134">
        <f t="shared" ref="F73" si="101">F71+F72</f>
        <v>28154800</v>
      </c>
      <c r="G73" s="134">
        <f t="shared" ref="G73" si="102">G71+G72</f>
        <v>21075000</v>
      </c>
      <c r="H73" s="134">
        <f t="shared" ref="H73" si="103">H71+H72</f>
        <v>1904100</v>
      </c>
      <c r="I73" s="134">
        <f t="shared" ref="I73" si="104">I71+I72</f>
        <v>0</v>
      </c>
      <c r="J73" s="134">
        <f t="shared" ref="J73" si="105">J71+J72</f>
        <v>130000</v>
      </c>
      <c r="K73" s="134">
        <f t="shared" ref="K73" si="106">K71+K72</f>
        <v>130000</v>
      </c>
      <c r="L73" s="134">
        <f t="shared" ref="L73" si="107">L71+L72</f>
        <v>0</v>
      </c>
      <c r="M73" s="134">
        <f t="shared" ref="M73" si="108">M71+M72</f>
        <v>0</v>
      </c>
      <c r="N73" s="134">
        <f t="shared" ref="N73" si="109">N71+N72</f>
        <v>0</v>
      </c>
      <c r="O73" s="134">
        <f t="shared" ref="O73" si="110">O71+O72</f>
        <v>130000</v>
      </c>
      <c r="P73" s="134">
        <f t="shared" ref="P73" si="111">P71+P72</f>
        <v>28284800</v>
      </c>
      <c r="Q73" s="136"/>
    </row>
    <row r="74" spans="1:17" s="135" customFormat="1" ht="31.5" hidden="1" x14ac:dyDescent="0.25">
      <c r="A74" s="66" t="s">
        <v>337</v>
      </c>
      <c r="B74" s="67" t="str">
        <f>'дод 5'!A268</f>
        <v>5032</v>
      </c>
      <c r="C74" s="67" t="str">
        <f>'дод 5'!B268</f>
        <v>0810</v>
      </c>
      <c r="D74" s="68" t="str">
        <f>'дод 5'!C268</f>
        <v>Фінансова підтримка дитячо-юнацьких спортивних шкіл фізкультурно-спортивних товариств</v>
      </c>
      <c r="E74" s="134">
        <f t="shared" si="12"/>
        <v>21975100</v>
      </c>
      <c r="F74" s="134">
        <f>21982100-7000</f>
        <v>21975100</v>
      </c>
      <c r="G74" s="134"/>
      <c r="H74" s="134"/>
      <c r="I74" s="134"/>
      <c r="J74" s="134">
        <f t="shared" si="17"/>
        <v>0</v>
      </c>
      <c r="K74" s="134"/>
      <c r="L74" s="134"/>
      <c r="M74" s="134"/>
      <c r="N74" s="134"/>
      <c r="O74" s="134"/>
      <c r="P74" s="134">
        <f t="shared" si="9"/>
        <v>21975100</v>
      </c>
      <c r="Q74" s="179"/>
    </row>
    <row r="75" spans="1:17" s="135" customFormat="1" ht="15.75" hidden="1" x14ac:dyDescent="0.25">
      <c r="A75" s="66"/>
      <c r="B75" s="67"/>
      <c r="C75" s="67"/>
      <c r="D75" s="68" t="s">
        <v>537</v>
      </c>
      <c r="E75" s="134">
        <f>F75+I75</f>
        <v>0</v>
      </c>
      <c r="F75" s="134"/>
      <c r="G75" s="134"/>
      <c r="H75" s="134"/>
      <c r="I75" s="134"/>
      <c r="J75" s="134">
        <f>L75+O75</f>
        <v>0</v>
      </c>
      <c r="K75" s="134"/>
      <c r="L75" s="134"/>
      <c r="M75" s="134"/>
      <c r="N75" s="134"/>
      <c r="O75" s="134"/>
      <c r="P75" s="134">
        <f t="shared" ref="P75" si="112">E75+J75</f>
        <v>0</v>
      </c>
      <c r="Q75" s="179"/>
    </row>
    <row r="76" spans="1:17" s="135" customFormat="1" ht="15.75" hidden="1" x14ac:dyDescent="0.25">
      <c r="A76" s="66"/>
      <c r="B76" s="67"/>
      <c r="C76" s="67"/>
      <c r="D76" s="68" t="s">
        <v>538</v>
      </c>
      <c r="E76" s="134">
        <f>E74+E75</f>
        <v>21975100</v>
      </c>
      <c r="F76" s="134">
        <f t="shared" ref="F76" si="113">F74+F75</f>
        <v>21975100</v>
      </c>
      <c r="G76" s="134">
        <f t="shared" ref="G76" si="114">G74+G75</f>
        <v>0</v>
      </c>
      <c r="H76" s="134">
        <f t="shared" ref="H76" si="115">H74+H75</f>
        <v>0</v>
      </c>
      <c r="I76" s="134">
        <f t="shared" ref="I76" si="116">I74+I75</f>
        <v>0</v>
      </c>
      <c r="J76" s="134">
        <f t="shared" ref="J76" si="117">J74+J75</f>
        <v>0</v>
      </c>
      <c r="K76" s="134">
        <f t="shared" ref="K76" si="118">K74+K75</f>
        <v>0</v>
      </c>
      <c r="L76" s="134">
        <f t="shared" ref="L76" si="119">L74+L75</f>
        <v>0</v>
      </c>
      <c r="M76" s="134">
        <f t="shared" ref="M76" si="120">M74+M75</f>
        <v>0</v>
      </c>
      <c r="N76" s="134">
        <f t="shared" ref="N76" si="121">N74+N75</f>
        <v>0</v>
      </c>
      <c r="O76" s="134">
        <f t="shared" ref="O76" si="122">O74+O75</f>
        <v>0</v>
      </c>
      <c r="P76" s="134">
        <f t="shared" ref="P76" si="123">P74+P75</f>
        <v>21975100</v>
      </c>
      <c r="Q76" s="179"/>
    </row>
    <row r="77" spans="1:17" s="135" customFormat="1" ht="47.25" hidden="1" x14ac:dyDescent="0.25">
      <c r="A77" s="66" t="s">
        <v>151</v>
      </c>
      <c r="B77" s="67" t="str">
        <f>'дод 5'!A271</f>
        <v>5061</v>
      </c>
      <c r="C77" s="67" t="str">
        <f>'дод 5'!B271</f>
        <v>0810</v>
      </c>
      <c r="D77" s="68" t="str">
        <f>'дод 5'!C271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77" s="134">
        <f t="shared" si="12"/>
        <v>6952500</v>
      </c>
      <c r="F77" s="134">
        <v>6952500</v>
      </c>
      <c r="G77" s="134">
        <v>4148000</v>
      </c>
      <c r="H77" s="134">
        <v>839400</v>
      </c>
      <c r="I77" s="134"/>
      <c r="J77" s="134">
        <f t="shared" si="17"/>
        <v>540440</v>
      </c>
      <c r="K77" s="134"/>
      <c r="L77" s="134">
        <v>540440</v>
      </c>
      <c r="M77" s="134">
        <v>345344</v>
      </c>
      <c r="N77" s="134">
        <v>98012</v>
      </c>
      <c r="O77" s="134"/>
      <c r="P77" s="134">
        <f t="shared" si="9"/>
        <v>7492940</v>
      </c>
      <c r="Q77" s="179"/>
    </row>
    <row r="78" spans="1:17" s="135" customFormat="1" ht="15.75" hidden="1" x14ac:dyDescent="0.25">
      <c r="A78" s="66"/>
      <c r="B78" s="67"/>
      <c r="C78" s="67"/>
      <c r="D78" s="68" t="s">
        <v>537</v>
      </c>
      <c r="E78" s="134">
        <f>F78+I78</f>
        <v>0</v>
      </c>
      <c r="F78" s="134"/>
      <c r="G78" s="134"/>
      <c r="H78" s="134"/>
      <c r="I78" s="134"/>
      <c r="J78" s="134">
        <f>L78+O78</f>
        <v>0</v>
      </c>
      <c r="K78" s="134"/>
      <c r="L78" s="134"/>
      <c r="M78" s="134"/>
      <c r="N78" s="134"/>
      <c r="O78" s="134"/>
      <c r="P78" s="134">
        <f t="shared" ref="P78" si="124">E78+J78</f>
        <v>0</v>
      </c>
      <c r="Q78" s="179"/>
    </row>
    <row r="79" spans="1:17" s="135" customFormat="1" ht="15.75" hidden="1" x14ac:dyDescent="0.25">
      <c r="A79" s="66"/>
      <c r="B79" s="67"/>
      <c r="C79" s="67"/>
      <c r="D79" s="68" t="s">
        <v>538</v>
      </c>
      <c r="E79" s="134">
        <f>E77+E78</f>
        <v>6952500</v>
      </c>
      <c r="F79" s="134">
        <f t="shared" ref="F79" si="125">F77+F78</f>
        <v>6952500</v>
      </c>
      <c r="G79" s="134">
        <f t="shared" ref="G79" si="126">G77+G78</f>
        <v>4148000</v>
      </c>
      <c r="H79" s="134">
        <f t="shared" ref="H79" si="127">H77+H78</f>
        <v>839400</v>
      </c>
      <c r="I79" s="134">
        <f t="shared" ref="I79" si="128">I77+I78</f>
        <v>0</v>
      </c>
      <c r="J79" s="134">
        <f t="shared" ref="J79" si="129">J77+J78</f>
        <v>540440</v>
      </c>
      <c r="K79" s="134">
        <f t="shared" ref="K79" si="130">K77+K78</f>
        <v>0</v>
      </c>
      <c r="L79" s="134">
        <f t="shared" ref="L79" si="131">L77+L78</f>
        <v>540440</v>
      </c>
      <c r="M79" s="134">
        <f t="shared" ref="M79" si="132">M77+M78</f>
        <v>345344</v>
      </c>
      <c r="N79" s="134">
        <f t="shared" ref="N79" si="133">N77+N78</f>
        <v>98012</v>
      </c>
      <c r="O79" s="134">
        <f t="shared" ref="O79" si="134">O77+O78</f>
        <v>0</v>
      </c>
      <c r="P79" s="134">
        <f t="shared" ref="P79" si="135">P77+P78</f>
        <v>7492940</v>
      </c>
      <c r="Q79" s="179"/>
    </row>
    <row r="80" spans="1:17" s="135" customFormat="1" ht="47.25" hidden="1" x14ac:dyDescent="0.25">
      <c r="A80" s="66" t="s">
        <v>329</v>
      </c>
      <c r="B80" s="67" t="str">
        <f>'дод 5'!A274</f>
        <v>5062</v>
      </c>
      <c r="C80" s="67" t="str">
        <f>'дод 5'!B274</f>
        <v>0810</v>
      </c>
      <c r="D80" s="68" t="str">
        <f>'дод 5'!C274</f>
        <v>Підтримка спорту вищих досягнень та організацій, які здійснюють фізкультурно-спортивну діяльність в регіоні</v>
      </c>
      <c r="E80" s="134">
        <f t="shared" si="12"/>
        <v>13630400</v>
      </c>
      <c r="F80" s="134">
        <f>14430400-500000-800000+500000</f>
        <v>13630400</v>
      </c>
      <c r="G80" s="134"/>
      <c r="H80" s="134"/>
      <c r="I80" s="134"/>
      <c r="J80" s="134">
        <f t="shared" si="17"/>
        <v>0</v>
      </c>
      <c r="K80" s="134"/>
      <c r="L80" s="134"/>
      <c r="M80" s="134"/>
      <c r="N80" s="134"/>
      <c r="O80" s="134"/>
      <c r="P80" s="134">
        <f t="shared" si="9"/>
        <v>13630400</v>
      </c>
      <c r="Q80" s="179"/>
    </row>
    <row r="81" spans="1:17" s="135" customFormat="1" ht="15.75" hidden="1" x14ac:dyDescent="0.25">
      <c r="A81" s="66"/>
      <c r="B81" s="67"/>
      <c r="C81" s="67"/>
      <c r="D81" s="68" t="s">
        <v>537</v>
      </c>
      <c r="E81" s="134">
        <f>F81+I81</f>
        <v>0</v>
      </c>
      <c r="F81" s="134"/>
      <c r="G81" s="134"/>
      <c r="H81" s="134"/>
      <c r="I81" s="134"/>
      <c r="J81" s="134">
        <f>L81+O81</f>
        <v>0</v>
      </c>
      <c r="K81" s="134"/>
      <c r="L81" s="134"/>
      <c r="M81" s="134"/>
      <c r="N81" s="134"/>
      <c r="O81" s="134"/>
      <c r="P81" s="134">
        <f t="shared" ref="P81" si="136">E81+J81</f>
        <v>0</v>
      </c>
      <c r="Q81" s="179"/>
    </row>
    <row r="82" spans="1:17" s="135" customFormat="1" ht="15.75" hidden="1" x14ac:dyDescent="0.25">
      <c r="A82" s="66"/>
      <c r="B82" s="67"/>
      <c r="C82" s="67"/>
      <c r="D82" s="68" t="s">
        <v>538</v>
      </c>
      <c r="E82" s="134">
        <f>E80+E81</f>
        <v>13630400</v>
      </c>
      <c r="F82" s="134">
        <f t="shared" ref="F82" si="137">F80+F81</f>
        <v>13630400</v>
      </c>
      <c r="G82" s="134">
        <f t="shared" ref="G82" si="138">G80+G81</f>
        <v>0</v>
      </c>
      <c r="H82" s="134">
        <f t="shared" ref="H82" si="139">H80+H81</f>
        <v>0</v>
      </c>
      <c r="I82" s="134">
        <f t="shared" ref="I82" si="140">I80+I81</f>
        <v>0</v>
      </c>
      <c r="J82" s="134">
        <f t="shared" ref="J82" si="141">J80+J81</f>
        <v>0</v>
      </c>
      <c r="K82" s="134">
        <f t="shared" ref="K82" si="142">K80+K81</f>
        <v>0</v>
      </c>
      <c r="L82" s="134">
        <f t="shared" ref="L82" si="143">L80+L81</f>
        <v>0</v>
      </c>
      <c r="M82" s="134">
        <f t="shared" ref="M82" si="144">M80+M81</f>
        <v>0</v>
      </c>
      <c r="N82" s="134">
        <f t="shared" ref="N82" si="145">N80+N81</f>
        <v>0</v>
      </c>
      <c r="O82" s="134">
        <f t="shared" ref="O82" si="146">O80+O81</f>
        <v>0</v>
      </c>
      <c r="P82" s="134">
        <f t="shared" ref="P82" si="147">P80+P81</f>
        <v>13630400</v>
      </c>
      <c r="Q82" s="179"/>
    </row>
    <row r="83" spans="1:17" s="135" customFormat="1" ht="31.5" hidden="1" x14ac:dyDescent="0.25">
      <c r="A83" s="66" t="s">
        <v>152</v>
      </c>
      <c r="B83" s="67" t="str">
        <f>'дод 5'!A366</f>
        <v>7412</v>
      </c>
      <c r="C83" s="67" t="str">
        <f>'дод 5'!B366</f>
        <v>0451</v>
      </c>
      <c r="D83" s="68" t="str">
        <f>'дод 5'!C366</f>
        <v>Регулювання цін на послуги місцевого автотранспорту</v>
      </c>
      <c r="E83" s="134">
        <f t="shared" si="12"/>
        <v>26100000</v>
      </c>
      <c r="G83" s="134"/>
      <c r="H83" s="134"/>
      <c r="I83" s="134">
        <f>27600000-1500000</f>
        <v>26100000</v>
      </c>
      <c r="J83" s="134">
        <f t="shared" si="17"/>
        <v>0</v>
      </c>
      <c r="K83" s="134"/>
      <c r="L83" s="134"/>
      <c r="M83" s="134"/>
      <c r="N83" s="134"/>
      <c r="O83" s="134"/>
      <c r="P83" s="134">
        <f t="shared" si="9"/>
        <v>26100000</v>
      </c>
      <c r="Q83" s="179"/>
    </row>
    <row r="84" spans="1:17" s="135" customFormat="1" ht="15.75" hidden="1" x14ac:dyDescent="0.25">
      <c r="A84" s="66"/>
      <c r="B84" s="67"/>
      <c r="C84" s="67"/>
      <c r="D84" s="68" t="s">
        <v>537</v>
      </c>
      <c r="E84" s="134">
        <f>F84+I84</f>
        <v>0</v>
      </c>
      <c r="F84" s="134"/>
      <c r="G84" s="134"/>
      <c r="H84" s="134"/>
      <c r="I84" s="134"/>
      <c r="J84" s="134">
        <f>L84+O84</f>
        <v>0</v>
      </c>
      <c r="K84" s="134"/>
      <c r="L84" s="134"/>
      <c r="M84" s="134"/>
      <c r="N84" s="134"/>
      <c r="O84" s="134"/>
      <c r="P84" s="134">
        <f t="shared" ref="P84" si="148">E84+J84</f>
        <v>0</v>
      </c>
      <c r="Q84" s="179"/>
    </row>
    <row r="85" spans="1:17" s="135" customFormat="1" ht="15.75" hidden="1" x14ac:dyDescent="0.25">
      <c r="A85" s="66"/>
      <c r="B85" s="67"/>
      <c r="C85" s="67"/>
      <c r="D85" s="68" t="s">
        <v>538</v>
      </c>
      <c r="E85" s="134">
        <f>E83+E84</f>
        <v>26100000</v>
      </c>
      <c r="F85" s="134">
        <f t="shared" ref="F85" si="149">F83+F84</f>
        <v>0</v>
      </c>
      <c r="G85" s="134">
        <f t="shared" ref="G85" si="150">G83+G84</f>
        <v>0</v>
      </c>
      <c r="H85" s="134">
        <f t="shared" ref="H85" si="151">H83+H84</f>
        <v>0</v>
      </c>
      <c r="I85" s="134">
        <f t="shared" ref="I85" si="152">I83+I84</f>
        <v>26100000</v>
      </c>
      <c r="J85" s="134">
        <f t="shared" ref="J85" si="153">J83+J84</f>
        <v>0</v>
      </c>
      <c r="K85" s="134">
        <f t="shared" ref="K85" si="154">K83+K84</f>
        <v>0</v>
      </c>
      <c r="L85" s="134">
        <f t="shared" ref="L85" si="155">L83+L84</f>
        <v>0</v>
      </c>
      <c r="M85" s="134">
        <f t="shared" ref="M85" si="156">M83+M84</f>
        <v>0</v>
      </c>
      <c r="N85" s="134">
        <f t="shared" ref="N85" si="157">N83+N84</f>
        <v>0</v>
      </c>
      <c r="O85" s="134">
        <f t="shared" ref="O85" si="158">O83+O84</f>
        <v>0</v>
      </c>
      <c r="P85" s="134">
        <f t="shared" ref="P85" si="159">P83+P84</f>
        <v>26100000</v>
      </c>
      <c r="Q85" s="179"/>
    </row>
    <row r="86" spans="1:17" s="135" customFormat="1" ht="15.75" hidden="1" x14ac:dyDescent="0.25">
      <c r="A86" s="66" t="s">
        <v>349</v>
      </c>
      <c r="B86" s="67">
        <f>'дод 5'!A369</f>
        <v>7413</v>
      </c>
      <c r="C86" s="67" t="str">
        <f>'дод 5'!B369</f>
        <v>0451</v>
      </c>
      <c r="D86" s="69" t="str">
        <f>'дод 5'!C369</f>
        <v>Інші заходи у сфері автотранспорту</v>
      </c>
      <c r="E86" s="134">
        <f t="shared" si="12"/>
        <v>0</v>
      </c>
      <c r="F86" s="134"/>
      <c r="G86" s="134"/>
      <c r="H86" s="134"/>
      <c r="I86" s="134"/>
      <c r="J86" s="134">
        <f t="shared" si="17"/>
        <v>0</v>
      </c>
      <c r="K86" s="134"/>
      <c r="L86" s="134"/>
      <c r="M86" s="134"/>
      <c r="N86" s="134"/>
      <c r="O86" s="134"/>
      <c r="P86" s="134">
        <f t="shared" si="9"/>
        <v>0</v>
      </c>
      <c r="Q86" s="179"/>
    </row>
    <row r="87" spans="1:17" s="135" customFormat="1" ht="15.75" hidden="1" x14ac:dyDescent="0.25">
      <c r="A87" s="66"/>
      <c r="B87" s="67"/>
      <c r="C87" s="67"/>
      <c r="D87" s="68" t="s">
        <v>537</v>
      </c>
      <c r="E87" s="134">
        <f>F87+I87</f>
        <v>0</v>
      </c>
      <c r="F87" s="134"/>
      <c r="G87" s="134"/>
      <c r="H87" s="134"/>
      <c r="I87" s="134"/>
      <c r="J87" s="134">
        <f>L87+O87</f>
        <v>0</v>
      </c>
      <c r="K87" s="134"/>
      <c r="L87" s="134"/>
      <c r="M87" s="134"/>
      <c r="N87" s="134"/>
      <c r="O87" s="134"/>
      <c r="P87" s="134">
        <f t="shared" ref="P87" si="160">E87+J87</f>
        <v>0</v>
      </c>
      <c r="Q87" s="179"/>
    </row>
    <row r="88" spans="1:17" s="135" customFormat="1" ht="15.75" hidden="1" x14ac:dyDescent="0.25">
      <c r="A88" s="66"/>
      <c r="B88" s="67"/>
      <c r="C88" s="67"/>
      <c r="D88" s="68" t="s">
        <v>538</v>
      </c>
      <c r="E88" s="134">
        <f>E86+E87</f>
        <v>0</v>
      </c>
      <c r="F88" s="134">
        <f t="shared" ref="F88" si="161">F86+F87</f>
        <v>0</v>
      </c>
      <c r="G88" s="134">
        <f t="shared" ref="G88" si="162">G86+G87</f>
        <v>0</v>
      </c>
      <c r="H88" s="134">
        <f t="shared" ref="H88" si="163">H86+H87</f>
        <v>0</v>
      </c>
      <c r="I88" s="134">
        <f t="shared" ref="I88" si="164">I86+I87</f>
        <v>0</v>
      </c>
      <c r="J88" s="134">
        <f t="shared" ref="J88" si="165">J86+J87</f>
        <v>0</v>
      </c>
      <c r="K88" s="134">
        <f t="shared" ref="K88" si="166">K86+K87</f>
        <v>0</v>
      </c>
      <c r="L88" s="134">
        <f t="shared" ref="L88" si="167">L86+L87</f>
        <v>0</v>
      </c>
      <c r="M88" s="134">
        <f t="shared" ref="M88" si="168">M86+M87</f>
        <v>0</v>
      </c>
      <c r="N88" s="134">
        <f t="shared" ref="N88" si="169">N86+N87</f>
        <v>0</v>
      </c>
      <c r="O88" s="134">
        <f t="shared" ref="O88" si="170">O86+O87</f>
        <v>0</v>
      </c>
      <c r="P88" s="134">
        <f t="shared" ref="P88" si="171">P86+P87</f>
        <v>0</v>
      </c>
      <c r="Q88" s="179"/>
    </row>
    <row r="89" spans="1:17" s="135" customFormat="1" ht="31.5" hidden="1" x14ac:dyDescent="0.25">
      <c r="A89" s="66" t="s">
        <v>439</v>
      </c>
      <c r="B89" s="67">
        <v>7422</v>
      </c>
      <c r="C89" s="66" t="s">
        <v>370</v>
      </c>
      <c r="D89" s="69" t="str">
        <f>'дод 5'!C372</f>
        <v>Регулювання цін на послуги місцевого наземного електротранспорту</v>
      </c>
      <c r="E89" s="134">
        <f t="shared" si="12"/>
        <v>64960000</v>
      </c>
      <c r="F89" s="134"/>
      <c r="G89" s="134"/>
      <c r="H89" s="134"/>
      <c r="I89" s="134">
        <f>69010000-4050000</f>
        <v>64960000</v>
      </c>
      <c r="J89" s="134">
        <f t="shared" si="17"/>
        <v>0</v>
      </c>
      <c r="K89" s="134"/>
      <c r="L89" s="134"/>
      <c r="M89" s="134"/>
      <c r="N89" s="134"/>
      <c r="O89" s="134"/>
      <c r="P89" s="134">
        <f t="shared" si="9"/>
        <v>64960000</v>
      </c>
      <c r="Q89" s="179"/>
    </row>
    <row r="90" spans="1:17" s="135" customFormat="1" ht="15.75" hidden="1" x14ac:dyDescent="0.25">
      <c r="A90" s="66"/>
      <c r="B90" s="67"/>
      <c r="C90" s="67"/>
      <c r="D90" s="68" t="s">
        <v>537</v>
      </c>
      <c r="E90" s="134">
        <f>F90+I90</f>
        <v>0</v>
      </c>
      <c r="F90" s="134"/>
      <c r="G90" s="134"/>
      <c r="H90" s="134"/>
      <c r="I90" s="134"/>
      <c r="J90" s="134">
        <f>L90+O90</f>
        <v>0</v>
      </c>
      <c r="K90" s="134"/>
      <c r="L90" s="134"/>
      <c r="M90" s="134"/>
      <c r="N90" s="134"/>
      <c r="O90" s="134"/>
      <c r="P90" s="134">
        <f t="shared" ref="P90" si="172">E90+J90</f>
        <v>0</v>
      </c>
      <c r="Q90" s="179"/>
    </row>
    <row r="91" spans="1:17" s="135" customFormat="1" ht="15.75" hidden="1" x14ac:dyDescent="0.25">
      <c r="A91" s="66"/>
      <c r="B91" s="67"/>
      <c r="C91" s="66"/>
      <c r="D91" s="68" t="s">
        <v>538</v>
      </c>
      <c r="E91" s="134">
        <f>E89+E90</f>
        <v>64960000</v>
      </c>
      <c r="F91" s="134">
        <f t="shared" ref="F91" si="173">F89+F90</f>
        <v>0</v>
      </c>
      <c r="G91" s="134">
        <f t="shared" ref="G91" si="174">G89+G90</f>
        <v>0</v>
      </c>
      <c r="H91" s="134">
        <f t="shared" ref="H91" si="175">H89+H90</f>
        <v>0</v>
      </c>
      <c r="I91" s="134">
        <f t="shared" ref="I91" si="176">I89+I90</f>
        <v>64960000</v>
      </c>
      <c r="J91" s="134">
        <f t="shared" ref="J91" si="177">J89+J90</f>
        <v>0</v>
      </c>
      <c r="K91" s="134">
        <f t="shared" ref="K91" si="178">K89+K90</f>
        <v>0</v>
      </c>
      <c r="L91" s="134">
        <f t="shared" ref="L91" si="179">L89+L90</f>
        <v>0</v>
      </c>
      <c r="M91" s="134">
        <f t="shared" ref="M91" si="180">M89+M90</f>
        <v>0</v>
      </c>
      <c r="N91" s="134">
        <f t="shared" ref="N91" si="181">N89+N90</f>
        <v>0</v>
      </c>
      <c r="O91" s="134">
        <f t="shared" ref="O91" si="182">O89+O90</f>
        <v>0</v>
      </c>
      <c r="P91" s="134">
        <f t="shared" ref="P91" si="183">P89+P90</f>
        <v>64960000</v>
      </c>
      <c r="Q91" s="179"/>
    </row>
    <row r="92" spans="1:17" s="135" customFormat="1" ht="15.75" hidden="1" x14ac:dyDescent="0.25">
      <c r="A92" s="66" t="s">
        <v>350</v>
      </c>
      <c r="B92" s="67">
        <f>'дод 5'!A375</f>
        <v>7426</v>
      </c>
      <c r="C92" s="66" t="s">
        <v>370</v>
      </c>
      <c r="D92" s="69" t="str">
        <f>'дод 5'!C375</f>
        <v>Інші заходи у сфері електротранспорту</v>
      </c>
      <c r="E92" s="134">
        <f t="shared" si="12"/>
        <v>0</v>
      </c>
      <c r="F92" s="134"/>
      <c r="G92" s="134"/>
      <c r="H92" s="134"/>
      <c r="I92" s="134"/>
      <c r="J92" s="134">
        <f t="shared" si="17"/>
        <v>0</v>
      </c>
      <c r="K92" s="134"/>
      <c r="L92" s="134"/>
      <c r="M92" s="134"/>
      <c r="N92" s="134"/>
      <c r="O92" s="134"/>
      <c r="P92" s="134">
        <f t="shared" si="9"/>
        <v>0</v>
      </c>
      <c r="Q92" s="179"/>
    </row>
    <row r="93" spans="1:17" s="135" customFormat="1" ht="15.75" hidden="1" x14ac:dyDescent="0.25">
      <c r="A93" s="66"/>
      <c r="B93" s="67"/>
      <c r="C93" s="67"/>
      <c r="D93" s="68" t="s">
        <v>537</v>
      </c>
      <c r="E93" s="134">
        <f>F93+I93</f>
        <v>0</v>
      </c>
      <c r="F93" s="134"/>
      <c r="G93" s="134"/>
      <c r="H93" s="134"/>
      <c r="I93" s="134"/>
      <c r="J93" s="134">
        <f>L93+O93</f>
        <v>0</v>
      </c>
      <c r="K93" s="134"/>
      <c r="L93" s="134"/>
      <c r="M93" s="134"/>
      <c r="N93" s="134"/>
      <c r="O93" s="134"/>
      <c r="P93" s="134">
        <f t="shared" ref="P93" si="184">E93+J93</f>
        <v>0</v>
      </c>
      <c r="Q93" s="179"/>
    </row>
    <row r="94" spans="1:17" s="135" customFormat="1" ht="15.75" hidden="1" x14ac:dyDescent="0.25">
      <c r="A94" s="66"/>
      <c r="B94" s="67"/>
      <c r="C94" s="66"/>
      <c r="D94" s="68" t="s">
        <v>538</v>
      </c>
      <c r="E94" s="134">
        <f>E92+E93</f>
        <v>0</v>
      </c>
      <c r="F94" s="134">
        <f t="shared" ref="F94" si="185">F92+F93</f>
        <v>0</v>
      </c>
      <c r="G94" s="134">
        <f t="shared" ref="G94" si="186">G92+G93</f>
        <v>0</v>
      </c>
      <c r="H94" s="134">
        <f t="shared" ref="H94" si="187">H92+H93</f>
        <v>0</v>
      </c>
      <c r="I94" s="134">
        <f t="shared" ref="I94" si="188">I92+I93</f>
        <v>0</v>
      </c>
      <c r="J94" s="134">
        <f t="shared" ref="J94" si="189">J92+J93</f>
        <v>0</v>
      </c>
      <c r="K94" s="134">
        <f t="shared" ref="K94" si="190">K92+K93</f>
        <v>0</v>
      </c>
      <c r="L94" s="134">
        <f t="shared" ref="L94" si="191">L92+L93</f>
        <v>0</v>
      </c>
      <c r="M94" s="134">
        <f t="shared" ref="M94" si="192">M92+M93</f>
        <v>0</v>
      </c>
      <c r="N94" s="134">
        <f t="shared" ref="N94" si="193">N92+N93</f>
        <v>0</v>
      </c>
      <c r="O94" s="134">
        <f t="shared" ref="O94" si="194">O92+O93</f>
        <v>0</v>
      </c>
      <c r="P94" s="134">
        <f t="shared" ref="P94" si="195">P92+P93</f>
        <v>0</v>
      </c>
      <c r="Q94" s="179"/>
    </row>
    <row r="95" spans="1:17" s="135" customFormat="1" ht="15.75" hidden="1" x14ac:dyDescent="0.25">
      <c r="A95" s="66" t="s">
        <v>388</v>
      </c>
      <c r="B95" s="66" t="s">
        <v>389</v>
      </c>
      <c r="C95" s="66" t="s">
        <v>360</v>
      </c>
      <c r="D95" s="69" t="str">
        <f>'дод 5'!C378</f>
        <v>Інша діяльність у сфері транспорту</v>
      </c>
      <c r="E95" s="134">
        <f t="shared" si="12"/>
        <v>321000</v>
      </c>
      <c r="F95" s="134">
        <f>1500000+321000-1500000</f>
        <v>321000</v>
      </c>
      <c r="G95" s="134"/>
      <c r="H95" s="134"/>
      <c r="I95" s="134"/>
      <c r="J95" s="134">
        <f t="shared" si="17"/>
        <v>0</v>
      </c>
      <c r="K95" s="134"/>
      <c r="L95" s="134"/>
      <c r="M95" s="134"/>
      <c r="N95" s="134"/>
      <c r="O95" s="134"/>
      <c r="P95" s="134">
        <f t="shared" si="9"/>
        <v>321000</v>
      </c>
      <c r="Q95" s="179"/>
    </row>
    <row r="96" spans="1:17" s="135" customFormat="1" ht="15.75" hidden="1" x14ac:dyDescent="0.25">
      <c r="A96" s="66"/>
      <c r="B96" s="67"/>
      <c r="C96" s="67"/>
      <c r="D96" s="68" t="s">
        <v>537</v>
      </c>
      <c r="E96" s="134">
        <f>F96+I96</f>
        <v>0</v>
      </c>
      <c r="F96" s="134"/>
      <c r="G96" s="134"/>
      <c r="H96" s="134"/>
      <c r="I96" s="134"/>
      <c r="J96" s="134">
        <f>L96+O96</f>
        <v>0</v>
      </c>
      <c r="K96" s="134"/>
      <c r="L96" s="134"/>
      <c r="M96" s="134"/>
      <c r="N96" s="134"/>
      <c r="O96" s="134"/>
      <c r="P96" s="134">
        <f t="shared" ref="P96" si="196">E96+J96</f>
        <v>0</v>
      </c>
      <c r="Q96" s="179"/>
    </row>
    <row r="97" spans="1:17" s="135" customFormat="1" ht="15.75" hidden="1" x14ac:dyDescent="0.25">
      <c r="A97" s="66"/>
      <c r="B97" s="66"/>
      <c r="C97" s="66"/>
      <c r="D97" s="68" t="s">
        <v>538</v>
      </c>
      <c r="E97" s="134">
        <f>E95+E96</f>
        <v>321000</v>
      </c>
      <c r="F97" s="134">
        <f t="shared" ref="F97" si="197">F95+F96</f>
        <v>321000</v>
      </c>
      <c r="G97" s="134">
        <f t="shared" ref="G97" si="198">G95+G96</f>
        <v>0</v>
      </c>
      <c r="H97" s="134">
        <f t="shared" ref="H97" si="199">H95+H96</f>
        <v>0</v>
      </c>
      <c r="I97" s="134">
        <f t="shared" ref="I97" si="200">I95+I96</f>
        <v>0</v>
      </c>
      <c r="J97" s="134">
        <f t="shared" ref="J97" si="201">J95+J96</f>
        <v>0</v>
      </c>
      <c r="K97" s="134">
        <f t="shared" ref="K97" si="202">K95+K96</f>
        <v>0</v>
      </c>
      <c r="L97" s="134">
        <f t="shared" ref="L97" si="203">L95+L96</f>
        <v>0</v>
      </c>
      <c r="M97" s="134">
        <f t="shared" ref="M97" si="204">M95+M96</f>
        <v>0</v>
      </c>
      <c r="N97" s="134">
        <f t="shared" ref="N97" si="205">N95+N96</f>
        <v>0</v>
      </c>
      <c r="O97" s="134">
        <f t="shared" ref="O97" si="206">O95+O96</f>
        <v>0</v>
      </c>
      <c r="P97" s="134">
        <f t="shared" ref="P97" si="207">P95+P96</f>
        <v>321000</v>
      </c>
      <c r="Q97" s="179"/>
    </row>
    <row r="98" spans="1:17" s="135" customFormat="1" ht="31.5" hidden="1" x14ac:dyDescent="0.25">
      <c r="A98" s="66" t="s">
        <v>220</v>
      </c>
      <c r="B98" s="67" t="str">
        <f>'дод 5'!A384</f>
        <v>7530</v>
      </c>
      <c r="C98" s="67" t="str">
        <f>'дод 5'!B384</f>
        <v>0460</v>
      </c>
      <c r="D98" s="68" t="str">
        <f>'дод 5'!C384</f>
        <v>Інші заходи у сфері зв'язку, телекомунікації та інформатики</v>
      </c>
      <c r="E98" s="134">
        <f t="shared" si="12"/>
        <v>5323200</v>
      </c>
      <c r="F98" s="134">
        <v>5323200</v>
      </c>
      <c r="G98" s="134"/>
      <c r="H98" s="134"/>
      <c r="I98" s="134"/>
      <c r="J98" s="134">
        <f>L98+O98</f>
        <v>19036280</v>
      </c>
      <c r="K98" s="134">
        <v>19036280</v>
      </c>
      <c r="L98" s="134"/>
      <c r="M98" s="134"/>
      <c r="N98" s="134"/>
      <c r="O98" s="134">
        <v>19036280</v>
      </c>
      <c r="P98" s="134">
        <f t="shared" si="9"/>
        <v>24359480</v>
      </c>
      <c r="Q98" s="179"/>
    </row>
    <row r="99" spans="1:17" s="135" customFormat="1" ht="15.75" hidden="1" x14ac:dyDescent="0.25">
      <c r="A99" s="66"/>
      <c r="B99" s="67"/>
      <c r="C99" s="67"/>
      <c r="D99" s="68" t="s">
        <v>537</v>
      </c>
      <c r="E99" s="134">
        <f>F99+I99</f>
        <v>0</v>
      </c>
      <c r="F99" s="134"/>
      <c r="G99" s="134"/>
      <c r="H99" s="134"/>
      <c r="I99" s="134"/>
      <c r="J99" s="134">
        <f>L99+O99</f>
        <v>0</v>
      </c>
      <c r="K99" s="134"/>
      <c r="L99" s="134"/>
      <c r="M99" s="134"/>
      <c r="N99" s="134"/>
      <c r="O99" s="134"/>
      <c r="P99" s="134">
        <f t="shared" ref="P99" si="208">E99+J99</f>
        <v>0</v>
      </c>
      <c r="Q99" s="179"/>
    </row>
    <row r="100" spans="1:17" s="135" customFormat="1" ht="15.75" hidden="1" x14ac:dyDescent="0.25">
      <c r="A100" s="66"/>
      <c r="B100" s="67"/>
      <c r="C100" s="67"/>
      <c r="D100" s="68" t="s">
        <v>538</v>
      </c>
      <c r="E100" s="134">
        <f>E98+E99</f>
        <v>5323200</v>
      </c>
      <c r="F100" s="134">
        <f t="shared" ref="F100" si="209">F98+F99</f>
        <v>5323200</v>
      </c>
      <c r="G100" s="134">
        <f t="shared" ref="G100" si="210">G98+G99</f>
        <v>0</v>
      </c>
      <c r="H100" s="134">
        <f t="shared" ref="H100" si="211">H98+H99</f>
        <v>0</v>
      </c>
      <c r="I100" s="134">
        <f t="shared" ref="I100" si="212">I98+I99</f>
        <v>0</v>
      </c>
      <c r="J100" s="134">
        <f t="shared" ref="J100" si="213">J98+J99</f>
        <v>19036280</v>
      </c>
      <c r="K100" s="134">
        <f t="shared" ref="K100" si="214">K98+K99</f>
        <v>19036280</v>
      </c>
      <c r="L100" s="134">
        <f t="shared" ref="L100" si="215">L98+L99</f>
        <v>0</v>
      </c>
      <c r="M100" s="134">
        <f t="shared" ref="M100" si="216">M98+M99</f>
        <v>0</v>
      </c>
      <c r="N100" s="134">
        <f t="shared" ref="N100" si="217">N98+N99</f>
        <v>0</v>
      </c>
      <c r="O100" s="134">
        <f t="shared" ref="O100" si="218">O98+O99</f>
        <v>19036280</v>
      </c>
      <c r="P100" s="134">
        <f t="shared" ref="P100" si="219">P98+P99</f>
        <v>24359480</v>
      </c>
      <c r="Q100" s="179"/>
    </row>
    <row r="101" spans="1:17" s="135" customFormat="1" ht="31.5" hidden="1" x14ac:dyDescent="0.25">
      <c r="A101" s="66" t="s">
        <v>153</v>
      </c>
      <c r="B101" s="67" t="str">
        <f>'дод 5'!A391</f>
        <v>7610</v>
      </c>
      <c r="C101" s="67" t="str">
        <f>'дод 5'!B391</f>
        <v>0411</v>
      </c>
      <c r="D101" s="68" t="str">
        <f>'дод 5'!C391</f>
        <v>Сприяння розвитку малого та середнього підприємництва</v>
      </c>
      <c r="E101" s="134">
        <f t="shared" si="12"/>
        <v>0</v>
      </c>
      <c r="F101" s="134"/>
      <c r="G101" s="134"/>
      <c r="H101" s="134"/>
      <c r="I101" s="134"/>
      <c r="J101" s="134">
        <f t="shared" si="17"/>
        <v>0</v>
      </c>
      <c r="K101" s="134"/>
      <c r="L101" s="134"/>
      <c r="M101" s="134"/>
      <c r="N101" s="134"/>
      <c r="O101" s="134"/>
      <c r="P101" s="134">
        <f t="shared" si="9"/>
        <v>0</v>
      </c>
      <c r="Q101" s="179"/>
    </row>
    <row r="102" spans="1:17" s="135" customFormat="1" ht="15.75" hidden="1" x14ac:dyDescent="0.25">
      <c r="A102" s="66"/>
      <c r="B102" s="67"/>
      <c r="C102" s="67"/>
      <c r="D102" s="68" t="s">
        <v>537</v>
      </c>
      <c r="E102" s="134">
        <f>F102+I102</f>
        <v>0</v>
      </c>
      <c r="F102" s="134"/>
      <c r="G102" s="134"/>
      <c r="H102" s="134"/>
      <c r="I102" s="134"/>
      <c r="J102" s="134">
        <f>L102+O102</f>
        <v>0</v>
      </c>
      <c r="K102" s="134"/>
      <c r="L102" s="134"/>
      <c r="M102" s="134"/>
      <c r="N102" s="134"/>
      <c r="O102" s="134"/>
      <c r="P102" s="134">
        <f t="shared" ref="P102" si="220">E102+J102</f>
        <v>0</v>
      </c>
      <c r="Q102" s="179"/>
    </row>
    <row r="103" spans="1:17" s="135" customFormat="1" ht="15.75" hidden="1" x14ac:dyDescent="0.25">
      <c r="A103" s="66"/>
      <c r="B103" s="67"/>
      <c r="C103" s="67"/>
      <c r="D103" s="68" t="s">
        <v>538</v>
      </c>
      <c r="E103" s="134">
        <f>E101+E102</f>
        <v>0</v>
      </c>
      <c r="F103" s="134">
        <f t="shared" ref="F103" si="221">F101+F102</f>
        <v>0</v>
      </c>
      <c r="G103" s="134">
        <f t="shared" ref="G103" si="222">G101+G102</f>
        <v>0</v>
      </c>
      <c r="H103" s="134">
        <f t="shared" ref="H103" si="223">H101+H102</f>
        <v>0</v>
      </c>
      <c r="I103" s="134">
        <f t="shared" ref="I103" si="224">I101+I102</f>
        <v>0</v>
      </c>
      <c r="J103" s="134">
        <f t="shared" ref="J103" si="225">J101+J102</f>
        <v>0</v>
      </c>
      <c r="K103" s="134">
        <f t="shared" ref="K103" si="226">K101+K102</f>
        <v>0</v>
      </c>
      <c r="L103" s="134">
        <f t="shared" ref="L103" si="227">L101+L102</f>
        <v>0</v>
      </c>
      <c r="M103" s="134">
        <f t="shared" ref="M103" si="228">M101+M102</f>
        <v>0</v>
      </c>
      <c r="N103" s="134">
        <f t="shared" ref="N103" si="229">N101+N102</f>
        <v>0</v>
      </c>
      <c r="O103" s="134">
        <f t="shared" ref="O103" si="230">O101+O102</f>
        <v>0</v>
      </c>
      <c r="P103" s="134">
        <f t="shared" ref="P103" si="231">P101+P102</f>
        <v>0</v>
      </c>
      <c r="Q103" s="179"/>
    </row>
    <row r="104" spans="1:17" s="135" customFormat="1" ht="15.75" hidden="1" x14ac:dyDescent="0.25">
      <c r="A104" s="66" t="s">
        <v>496</v>
      </c>
      <c r="B104" s="67" t="str">
        <f>'дод 5'!A394</f>
        <v>7640</v>
      </c>
      <c r="C104" s="67" t="str">
        <f>'дод 5'!B394</f>
        <v>0470</v>
      </c>
      <c r="D104" s="69" t="s">
        <v>375</v>
      </c>
      <c r="E104" s="134">
        <f t="shared" ref="E104" si="232">F104+I104</f>
        <v>0</v>
      </c>
      <c r="F104" s="134"/>
      <c r="G104" s="134"/>
      <c r="H104" s="134"/>
      <c r="I104" s="134"/>
      <c r="J104" s="134">
        <f t="shared" ref="J104" si="233">L104+O104</f>
        <v>10000000</v>
      </c>
      <c r="K104" s="134">
        <v>10000000</v>
      </c>
      <c r="L104" s="134"/>
      <c r="M104" s="134"/>
      <c r="N104" s="134"/>
      <c r="O104" s="134">
        <v>10000000</v>
      </c>
      <c r="P104" s="134">
        <f t="shared" ref="P104:P105" si="234">E104+J104</f>
        <v>10000000</v>
      </c>
      <c r="Q104" s="179"/>
    </row>
    <row r="105" spans="1:17" s="135" customFormat="1" ht="15.75" hidden="1" x14ac:dyDescent="0.25">
      <c r="A105" s="66"/>
      <c r="B105" s="67"/>
      <c r="C105" s="67"/>
      <c r="D105" s="68" t="s">
        <v>537</v>
      </c>
      <c r="E105" s="134">
        <f>F105+I105</f>
        <v>0</v>
      </c>
      <c r="F105" s="134"/>
      <c r="G105" s="134"/>
      <c r="H105" s="134"/>
      <c r="I105" s="134"/>
      <c r="J105" s="134">
        <f>L105+O105</f>
        <v>0</v>
      </c>
      <c r="K105" s="134"/>
      <c r="L105" s="134"/>
      <c r="M105" s="134"/>
      <c r="N105" s="134"/>
      <c r="O105" s="134"/>
      <c r="P105" s="134">
        <f t="shared" si="234"/>
        <v>0</v>
      </c>
      <c r="Q105" s="179"/>
    </row>
    <row r="106" spans="1:17" s="135" customFormat="1" ht="15.75" hidden="1" x14ac:dyDescent="0.25">
      <c r="A106" s="66"/>
      <c r="B106" s="67"/>
      <c r="C106" s="67"/>
      <c r="D106" s="68" t="s">
        <v>538</v>
      </c>
      <c r="E106" s="134">
        <f>E104+E105</f>
        <v>0</v>
      </c>
      <c r="F106" s="134">
        <f t="shared" ref="F106" si="235">F104+F105</f>
        <v>0</v>
      </c>
      <c r="G106" s="134">
        <f t="shared" ref="G106" si="236">G104+G105</f>
        <v>0</v>
      </c>
      <c r="H106" s="134">
        <f t="shared" ref="H106" si="237">H104+H105</f>
        <v>0</v>
      </c>
      <c r="I106" s="134">
        <f t="shared" ref="I106" si="238">I104+I105</f>
        <v>0</v>
      </c>
      <c r="J106" s="134">
        <f t="shared" ref="J106" si="239">J104+J105</f>
        <v>10000000</v>
      </c>
      <c r="K106" s="134">
        <f t="shared" ref="K106" si="240">K104+K105</f>
        <v>10000000</v>
      </c>
      <c r="L106" s="134">
        <f t="shared" ref="L106" si="241">L104+L105</f>
        <v>0</v>
      </c>
      <c r="M106" s="134">
        <f t="shared" ref="M106" si="242">M104+M105</f>
        <v>0</v>
      </c>
      <c r="N106" s="134">
        <f t="shared" ref="N106" si="243">N104+N105</f>
        <v>0</v>
      </c>
      <c r="O106" s="134">
        <f t="shared" ref="O106" si="244">O104+O105</f>
        <v>10000000</v>
      </c>
      <c r="P106" s="134">
        <f t="shared" ref="P106" si="245">P104+P105</f>
        <v>10000000</v>
      </c>
      <c r="Q106" s="179"/>
    </row>
    <row r="107" spans="1:17" s="135" customFormat="1" ht="31.5" hidden="1" x14ac:dyDescent="0.25">
      <c r="A107" s="66" t="s">
        <v>154</v>
      </c>
      <c r="B107" s="67" t="str">
        <f>'дод 5'!A404</f>
        <v>7670</v>
      </c>
      <c r="C107" s="67" t="str">
        <f>'дод 5'!B404</f>
        <v>0490</v>
      </c>
      <c r="D107" s="68" t="str">
        <f>'дод 5'!C404</f>
        <v>Внески до статутного капіталу суб'єктів господарювання</v>
      </c>
      <c r="E107" s="134">
        <f t="shared" si="12"/>
        <v>0</v>
      </c>
      <c r="F107" s="134"/>
      <c r="G107" s="134"/>
      <c r="H107" s="134"/>
      <c r="I107" s="134"/>
      <c r="J107" s="134">
        <f t="shared" si="17"/>
        <v>1580400</v>
      </c>
      <c r="K107" s="134">
        <v>1580400</v>
      </c>
      <c r="L107" s="134"/>
      <c r="M107" s="134"/>
      <c r="N107" s="134"/>
      <c r="O107" s="134">
        <v>1580400</v>
      </c>
      <c r="P107" s="134">
        <f t="shared" si="9"/>
        <v>1580400</v>
      </c>
      <c r="Q107" s="179"/>
    </row>
    <row r="108" spans="1:17" s="135" customFormat="1" ht="15.75" hidden="1" x14ac:dyDescent="0.25">
      <c r="A108" s="66"/>
      <c r="B108" s="67"/>
      <c r="C108" s="67"/>
      <c r="D108" s="68" t="s">
        <v>537</v>
      </c>
      <c r="E108" s="134">
        <f>F108+I108</f>
        <v>0</v>
      </c>
      <c r="F108" s="134"/>
      <c r="G108" s="134"/>
      <c r="H108" s="134"/>
      <c r="I108" s="134"/>
      <c r="J108" s="134">
        <f>L108+O108</f>
        <v>0</v>
      </c>
      <c r="K108" s="134"/>
      <c r="L108" s="134"/>
      <c r="M108" s="134"/>
      <c r="N108" s="134"/>
      <c r="O108" s="134"/>
      <c r="P108" s="134">
        <f t="shared" ref="P108" si="246">E108+J108</f>
        <v>0</v>
      </c>
      <c r="Q108" s="179"/>
    </row>
    <row r="109" spans="1:17" s="135" customFormat="1" ht="15.75" hidden="1" x14ac:dyDescent="0.25">
      <c r="A109" s="66"/>
      <c r="B109" s="67"/>
      <c r="C109" s="67"/>
      <c r="D109" s="68" t="s">
        <v>538</v>
      </c>
      <c r="E109" s="134">
        <f>E107+E108</f>
        <v>0</v>
      </c>
      <c r="F109" s="134">
        <f t="shared" ref="F109" si="247">F107+F108</f>
        <v>0</v>
      </c>
      <c r="G109" s="134">
        <f t="shared" ref="G109" si="248">G107+G108</f>
        <v>0</v>
      </c>
      <c r="H109" s="134">
        <f t="shared" ref="H109" si="249">H107+H108</f>
        <v>0</v>
      </c>
      <c r="I109" s="134">
        <f t="shared" ref="I109" si="250">I107+I108</f>
        <v>0</v>
      </c>
      <c r="J109" s="134">
        <f t="shared" ref="J109" si="251">J107+J108</f>
        <v>1580400</v>
      </c>
      <c r="K109" s="134">
        <f t="shared" ref="K109" si="252">K107+K108</f>
        <v>1580400</v>
      </c>
      <c r="L109" s="134">
        <f t="shared" ref="L109" si="253">L107+L108</f>
        <v>0</v>
      </c>
      <c r="M109" s="134">
        <f t="shared" ref="M109" si="254">M107+M108</f>
        <v>0</v>
      </c>
      <c r="N109" s="134">
        <f t="shared" ref="N109" si="255">N107+N108</f>
        <v>0</v>
      </c>
      <c r="O109" s="134">
        <f t="shared" ref="O109" si="256">O107+O108</f>
        <v>1580400</v>
      </c>
      <c r="P109" s="134">
        <f t="shared" ref="P109" si="257">P107+P108</f>
        <v>1580400</v>
      </c>
      <c r="Q109" s="179"/>
    </row>
    <row r="110" spans="1:17" s="135" customFormat="1" ht="31.5" hidden="1" x14ac:dyDescent="0.25">
      <c r="A110" s="66" t="s">
        <v>234</v>
      </c>
      <c r="B110" s="67" t="str">
        <f>'дод 5'!A407</f>
        <v>7680</v>
      </c>
      <c r="C110" s="67" t="str">
        <f>'дод 5'!B407</f>
        <v>0490</v>
      </c>
      <c r="D110" s="68" t="str">
        <f>'дод 5'!C407</f>
        <v>Членські внески до асоціацій органів місцевого самоврядування</v>
      </c>
      <c r="E110" s="134">
        <f t="shared" si="12"/>
        <v>441318</v>
      </c>
      <c r="F110" s="134">
        <f>279854+167500-6036</f>
        <v>441318</v>
      </c>
      <c r="G110" s="134"/>
      <c r="H110" s="134"/>
      <c r="I110" s="134"/>
      <c r="J110" s="134">
        <f t="shared" si="17"/>
        <v>0</v>
      </c>
      <c r="K110" s="134"/>
      <c r="L110" s="134"/>
      <c r="M110" s="134"/>
      <c r="N110" s="134"/>
      <c r="O110" s="134"/>
      <c r="P110" s="134">
        <f t="shared" si="9"/>
        <v>441318</v>
      </c>
      <c r="Q110" s="179"/>
    </row>
    <row r="111" spans="1:17" s="135" customFormat="1" ht="15.75" hidden="1" x14ac:dyDescent="0.25">
      <c r="A111" s="66"/>
      <c r="B111" s="67"/>
      <c r="C111" s="67"/>
      <c r="D111" s="68" t="s">
        <v>537</v>
      </c>
      <c r="E111" s="134">
        <f>F111+I111</f>
        <v>0</v>
      </c>
      <c r="F111" s="134"/>
      <c r="G111" s="134"/>
      <c r="H111" s="134"/>
      <c r="I111" s="134"/>
      <c r="J111" s="134">
        <f>L111+O111</f>
        <v>0</v>
      </c>
      <c r="K111" s="134"/>
      <c r="L111" s="134"/>
      <c r="M111" s="134"/>
      <c r="N111" s="134"/>
      <c r="O111" s="134"/>
      <c r="P111" s="134">
        <f t="shared" ref="P111" si="258">E111+J111</f>
        <v>0</v>
      </c>
      <c r="Q111" s="179"/>
    </row>
    <row r="112" spans="1:17" s="135" customFormat="1" ht="15.75" hidden="1" x14ac:dyDescent="0.25">
      <c r="A112" s="66"/>
      <c r="B112" s="67"/>
      <c r="C112" s="67"/>
      <c r="D112" s="68" t="s">
        <v>538</v>
      </c>
      <c r="E112" s="134">
        <f>E110+E111</f>
        <v>441318</v>
      </c>
      <c r="F112" s="134">
        <f t="shared" ref="F112" si="259">F110+F111</f>
        <v>441318</v>
      </c>
      <c r="G112" s="134">
        <f t="shared" ref="G112" si="260">G110+G111</f>
        <v>0</v>
      </c>
      <c r="H112" s="134">
        <f t="shared" ref="H112" si="261">H110+H111</f>
        <v>0</v>
      </c>
      <c r="I112" s="134">
        <f t="shared" ref="I112" si="262">I110+I111</f>
        <v>0</v>
      </c>
      <c r="J112" s="134">
        <f t="shared" ref="J112" si="263">J110+J111</f>
        <v>0</v>
      </c>
      <c r="K112" s="134">
        <f t="shared" ref="K112" si="264">K110+K111</f>
        <v>0</v>
      </c>
      <c r="L112" s="134">
        <f t="shared" ref="L112" si="265">L110+L111</f>
        <v>0</v>
      </c>
      <c r="M112" s="134">
        <f t="shared" ref="M112" si="266">M110+M111</f>
        <v>0</v>
      </c>
      <c r="N112" s="134">
        <f t="shared" ref="N112" si="267">N110+N111</f>
        <v>0</v>
      </c>
      <c r="O112" s="134">
        <f t="shared" ref="O112" si="268">O110+O111</f>
        <v>0</v>
      </c>
      <c r="P112" s="134">
        <f t="shared" ref="P112" si="269">P110+P111</f>
        <v>441318</v>
      </c>
      <c r="Q112" s="179"/>
    </row>
    <row r="113" spans="1:17" s="135" customFormat="1" ht="110.25" hidden="1" x14ac:dyDescent="0.25">
      <c r="A113" s="66" t="s">
        <v>282</v>
      </c>
      <c r="B113" s="67" t="str">
        <f>'дод 5'!A410</f>
        <v>7691</v>
      </c>
      <c r="C113" s="67" t="str">
        <f>'дод 5'!B410</f>
        <v>0490</v>
      </c>
      <c r="D113" s="68" t="str">
        <f>'дод 5'!C410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13" s="134">
        <f t="shared" si="12"/>
        <v>0</v>
      </c>
      <c r="F113" s="134"/>
      <c r="G113" s="134"/>
      <c r="H113" s="134"/>
      <c r="I113" s="134"/>
      <c r="J113" s="134">
        <f t="shared" si="17"/>
        <v>50000</v>
      </c>
      <c r="K113" s="134"/>
      <c r="L113" s="134">
        <v>50000</v>
      </c>
      <c r="M113" s="134"/>
      <c r="N113" s="134"/>
      <c r="O113" s="134"/>
      <c r="P113" s="134">
        <f t="shared" si="9"/>
        <v>50000</v>
      </c>
      <c r="Q113" s="179"/>
    </row>
    <row r="114" spans="1:17" s="135" customFormat="1" ht="15.75" hidden="1" x14ac:dyDescent="0.25">
      <c r="A114" s="66"/>
      <c r="B114" s="67"/>
      <c r="C114" s="67"/>
      <c r="D114" s="68" t="s">
        <v>537</v>
      </c>
      <c r="E114" s="134">
        <f>F114+I114</f>
        <v>0</v>
      </c>
      <c r="F114" s="134"/>
      <c r="G114" s="134"/>
      <c r="H114" s="134"/>
      <c r="I114" s="134"/>
      <c r="J114" s="134">
        <f>L114+O114</f>
        <v>0</v>
      </c>
      <c r="K114" s="134"/>
      <c r="L114" s="134"/>
      <c r="M114" s="134"/>
      <c r="N114" s="134"/>
      <c r="O114" s="134"/>
      <c r="P114" s="134">
        <f t="shared" ref="P114" si="270">E114+J114</f>
        <v>0</v>
      </c>
      <c r="Q114" s="179"/>
    </row>
    <row r="115" spans="1:17" s="135" customFormat="1" ht="15.75" hidden="1" x14ac:dyDescent="0.25">
      <c r="A115" s="66"/>
      <c r="B115" s="67"/>
      <c r="C115" s="67"/>
      <c r="D115" s="68" t="s">
        <v>538</v>
      </c>
      <c r="E115" s="134">
        <f>E113+E114</f>
        <v>0</v>
      </c>
      <c r="F115" s="134">
        <f t="shared" ref="F115" si="271">F113+F114</f>
        <v>0</v>
      </c>
      <c r="G115" s="134">
        <f t="shared" ref="G115" si="272">G113+G114</f>
        <v>0</v>
      </c>
      <c r="H115" s="134">
        <f t="shared" ref="H115" si="273">H113+H114</f>
        <v>0</v>
      </c>
      <c r="I115" s="134">
        <f t="shared" ref="I115" si="274">I113+I114</f>
        <v>0</v>
      </c>
      <c r="J115" s="134">
        <f t="shared" ref="J115" si="275">J113+J114</f>
        <v>50000</v>
      </c>
      <c r="K115" s="134">
        <f t="shared" ref="K115" si="276">K113+K114</f>
        <v>0</v>
      </c>
      <c r="L115" s="134">
        <f t="shared" ref="L115" si="277">L113+L114</f>
        <v>50000</v>
      </c>
      <c r="M115" s="134">
        <f t="shared" ref="M115" si="278">M113+M114</f>
        <v>0</v>
      </c>
      <c r="N115" s="134">
        <f t="shared" ref="N115" si="279">N113+N114</f>
        <v>0</v>
      </c>
      <c r="O115" s="134">
        <f t="shared" ref="O115" si="280">O113+O114</f>
        <v>0</v>
      </c>
      <c r="P115" s="134">
        <f t="shared" ref="P115" si="281">P113+P114</f>
        <v>50000</v>
      </c>
      <c r="Q115" s="179"/>
    </row>
    <row r="116" spans="1:17" s="135" customFormat="1" ht="15.75" hidden="1" x14ac:dyDescent="0.25">
      <c r="A116" s="66" t="s">
        <v>227</v>
      </c>
      <c r="B116" s="67" t="str">
        <f>'дод 5'!A413</f>
        <v>7693</v>
      </c>
      <c r="C116" s="67" t="str">
        <f>'дод 5'!B413</f>
        <v>0490</v>
      </c>
      <c r="D116" s="68" t="str">
        <f>'дод 5'!C413</f>
        <v>Інші заходи, пов'язані з економічною діяльністю</v>
      </c>
      <c r="E116" s="134">
        <f t="shared" si="12"/>
        <v>900000</v>
      </c>
      <c r="F116" s="134">
        <f>1944700-1044700</f>
        <v>900000</v>
      </c>
      <c r="G116" s="134"/>
      <c r="H116" s="134"/>
      <c r="I116" s="134"/>
      <c r="J116" s="134">
        <f t="shared" si="17"/>
        <v>0</v>
      </c>
      <c r="K116" s="134"/>
      <c r="L116" s="134"/>
      <c r="M116" s="134"/>
      <c r="N116" s="134"/>
      <c r="O116" s="134"/>
      <c r="P116" s="134">
        <f t="shared" si="9"/>
        <v>900000</v>
      </c>
      <c r="Q116" s="179"/>
    </row>
    <row r="117" spans="1:17" s="135" customFormat="1" ht="15.75" hidden="1" x14ac:dyDescent="0.25">
      <c r="A117" s="66"/>
      <c r="B117" s="67"/>
      <c r="C117" s="67"/>
      <c r="D117" s="68" t="s">
        <v>537</v>
      </c>
      <c r="E117" s="134">
        <f>F117+I117</f>
        <v>0</v>
      </c>
      <c r="F117" s="134"/>
      <c r="G117" s="134"/>
      <c r="H117" s="134"/>
      <c r="I117" s="134"/>
      <c r="J117" s="134">
        <f>L117+O117</f>
        <v>0</v>
      </c>
      <c r="K117" s="134"/>
      <c r="L117" s="134"/>
      <c r="M117" s="134"/>
      <c r="N117" s="134"/>
      <c r="O117" s="134"/>
      <c r="P117" s="134">
        <f t="shared" ref="P117" si="282">E117+J117</f>
        <v>0</v>
      </c>
      <c r="Q117" s="179"/>
    </row>
    <row r="118" spans="1:17" s="135" customFormat="1" ht="15.75" hidden="1" x14ac:dyDescent="0.25">
      <c r="A118" s="66"/>
      <c r="B118" s="67"/>
      <c r="C118" s="67"/>
      <c r="D118" s="68" t="s">
        <v>538</v>
      </c>
      <c r="E118" s="134">
        <f>E116+E117</f>
        <v>900000</v>
      </c>
      <c r="F118" s="134">
        <f t="shared" ref="F118" si="283">F116+F117</f>
        <v>900000</v>
      </c>
      <c r="G118" s="134">
        <f t="shared" ref="G118" si="284">G116+G117</f>
        <v>0</v>
      </c>
      <c r="H118" s="134">
        <f t="shared" ref="H118" si="285">H116+H117</f>
        <v>0</v>
      </c>
      <c r="I118" s="134">
        <f t="shared" ref="I118" si="286">I116+I117</f>
        <v>0</v>
      </c>
      <c r="J118" s="134">
        <f t="shared" ref="J118" si="287">J116+J117</f>
        <v>0</v>
      </c>
      <c r="K118" s="134">
        <f t="shared" ref="K118" si="288">K116+K117</f>
        <v>0</v>
      </c>
      <c r="L118" s="134">
        <f t="shared" ref="L118" si="289">L116+L117</f>
        <v>0</v>
      </c>
      <c r="M118" s="134">
        <f t="shared" ref="M118" si="290">M116+M117</f>
        <v>0</v>
      </c>
      <c r="N118" s="134">
        <f t="shared" ref="N118" si="291">N116+N117</f>
        <v>0</v>
      </c>
      <c r="O118" s="134">
        <f t="shared" ref="O118" si="292">O116+O117</f>
        <v>0</v>
      </c>
      <c r="P118" s="134">
        <f t="shared" ref="P118" si="293">P116+P117</f>
        <v>900000</v>
      </c>
      <c r="Q118" s="179"/>
    </row>
    <row r="119" spans="1:17" s="135" customFormat="1" ht="31.5" hidden="1" x14ac:dyDescent="0.25">
      <c r="A119" s="66" t="s">
        <v>155</v>
      </c>
      <c r="B119" s="67" t="str">
        <f>'дод 5'!A428</f>
        <v>8110</v>
      </c>
      <c r="C119" s="67" t="str">
        <f>'дод 5'!B428</f>
        <v>0320</v>
      </c>
      <c r="D119" s="68" t="str">
        <f>'дод 5'!C428</f>
        <v>Заходи із запобігання та ліквідації надзвичайних ситуацій та наслідків стихійного лиха</v>
      </c>
      <c r="E119" s="134">
        <f t="shared" si="12"/>
        <v>4599400</v>
      </c>
      <c r="F119" s="134">
        <f>3718400+36000+825000+20000</f>
        <v>4599400</v>
      </c>
      <c r="G119" s="134"/>
      <c r="H119" s="134">
        <f>28500+20000</f>
        <v>48500</v>
      </c>
      <c r="I119" s="134"/>
      <c r="J119" s="134">
        <f t="shared" si="17"/>
        <v>3525500</v>
      </c>
      <c r="K119" s="134">
        <f>795000+2730500</f>
        <v>3525500</v>
      </c>
      <c r="L119" s="134"/>
      <c r="M119" s="134"/>
      <c r="N119" s="134"/>
      <c r="O119" s="134">
        <f>795000+2730500</f>
        <v>3525500</v>
      </c>
      <c r="P119" s="134">
        <f t="shared" si="9"/>
        <v>8124900</v>
      </c>
      <c r="Q119" s="179"/>
    </row>
    <row r="120" spans="1:17" s="135" customFormat="1" ht="15.75" hidden="1" x14ac:dyDescent="0.25">
      <c r="A120" s="66"/>
      <c r="B120" s="67"/>
      <c r="C120" s="67"/>
      <c r="D120" s="68" t="s">
        <v>537</v>
      </c>
      <c r="E120" s="134">
        <f>F120+I120</f>
        <v>0</v>
      </c>
      <c r="F120" s="134"/>
      <c r="G120" s="134"/>
      <c r="H120" s="134"/>
      <c r="I120" s="134"/>
      <c r="J120" s="134">
        <f>L120+O120</f>
        <v>0</v>
      </c>
      <c r="K120" s="134"/>
      <c r="L120" s="134"/>
      <c r="M120" s="134"/>
      <c r="N120" s="134"/>
      <c r="O120" s="134"/>
      <c r="P120" s="134">
        <f t="shared" ref="P120" si="294">E120+J120</f>
        <v>0</v>
      </c>
      <c r="Q120" s="179"/>
    </row>
    <row r="121" spans="1:17" s="135" customFormat="1" ht="15.75" hidden="1" x14ac:dyDescent="0.25">
      <c r="A121" s="66"/>
      <c r="B121" s="67"/>
      <c r="C121" s="67"/>
      <c r="D121" s="68" t="s">
        <v>538</v>
      </c>
      <c r="E121" s="134">
        <f>E119+E120</f>
        <v>4599400</v>
      </c>
      <c r="F121" s="134">
        <f t="shared" ref="F121" si="295">F119+F120</f>
        <v>4599400</v>
      </c>
      <c r="G121" s="134">
        <f t="shared" ref="G121" si="296">G119+G120</f>
        <v>0</v>
      </c>
      <c r="H121" s="134">
        <f t="shared" ref="H121" si="297">H119+H120</f>
        <v>48500</v>
      </c>
      <c r="I121" s="134">
        <f t="shared" ref="I121" si="298">I119+I120</f>
        <v>0</v>
      </c>
      <c r="J121" s="134">
        <f t="shared" ref="J121" si="299">J119+J120</f>
        <v>3525500</v>
      </c>
      <c r="K121" s="134">
        <f t="shared" ref="K121" si="300">K119+K120</f>
        <v>3525500</v>
      </c>
      <c r="L121" s="134">
        <f t="shared" ref="L121" si="301">L119+L120</f>
        <v>0</v>
      </c>
      <c r="M121" s="134">
        <f t="shared" ref="M121" si="302">M119+M120</f>
        <v>0</v>
      </c>
      <c r="N121" s="134">
        <f t="shared" ref="N121" si="303">N119+N120</f>
        <v>0</v>
      </c>
      <c r="O121" s="134">
        <f t="shared" ref="O121" si="304">O119+O120</f>
        <v>3525500</v>
      </c>
      <c r="P121" s="134">
        <f t="shared" ref="P121" si="305">P119+P120</f>
        <v>8124900</v>
      </c>
      <c r="Q121" s="179"/>
    </row>
    <row r="122" spans="1:17" s="135" customFormat="1" ht="15.75" hidden="1" x14ac:dyDescent="0.25">
      <c r="A122" s="66" t="s">
        <v>210</v>
      </c>
      <c r="B122" s="67" t="str">
        <f>'дод 5'!A431</f>
        <v>8120</v>
      </c>
      <c r="C122" s="67" t="str">
        <f>'дод 5'!B431</f>
        <v>0320</v>
      </c>
      <c r="D122" s="68" t="str">
        <f>'дод 5'!C431</f>
        <v>Заходи з організації рятування на водах</v>
      </c>
      <c r="E122" s="134">
        <f t="shared" si="12"/>
        <v>3131100</v>
      </c>
      <c r="F122" s="134">
        <v>3131100</v>
      </c>
      <c r="G122" s="134">
        <v>2400000</v>
      </c>
      <c r="H122" s="134">
        <v>109000</v>
      </c>
      <c r="I122" s="134"/>
      <c r="J122" s="134">
        <f t="shared" si="17"/>
        <v>6900</v>
      </c>
      <c r="K122" s="134"/>
      <c r="L122" s="134">
        <v>6900</v>
      </c>
      <c r="M122" s="134"/>
      <c r="N122" s="134">
        <v>1600</v>
      </c>
      <c r="O122" s="134"/>
      <c r="P122" s="134">
        <f t="shared" si="9"/>
        <v>3138000</v>
      </c>
      <c r="Q122" s="179"/>
    </row>
    <row r="123" spans="1:17" s="138" customFormat="1" ht="63" hidden="1" x14ac:dyDescent="0.25">
      <c r="A123" s="92"/>
      <c r="B123" s="91"/>
      <c r="C123" s="91"/>
      <c r="D123" s="89" t="str">
        <f>'дод 5'!C432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123" s="137">
        <f t="shared" si="12"/>
        <v>0</v>
      </c>
      <c r="F123" s="137"/>
      <c r="G123" s="137"/>
      <c r="H123" s="137"/>
      <c r="I123" s="137"/>
      <c r="J123" s="137">
        <f t="shared" si="17"/>
        <v>0</v>
      </c>
      <c r="K123" s="137"/>
      <c r="L123" s="137"/>
      <c r="M123" s="137"/>
      <c r="N123" s="137"/>
      <c r="O123" s="137"/>
      <c r="P123" s="137">
        <f t="shared" si="9"/>
        <v>0</v>
      </c>
      <c r="Q123" s="179"/>
    </row>
    <row r="124" spans="1:17" s="135" customFormat="1" ht="15.75" hidden="1" x14ac:dyDescent="0.25">
      <c r="A124" s="66"/>
      <c r="B124" s="67"/>
      <c r="C124" s="67"/>
      <c r="D124" s="68" t="s">
        <v>552</v>
      </c>
      <c r="E124" s="134">
        <f>F124+I124</f>
        <v>0</v>
      </c>
      <c r="F124" s="137">
        <f>410600-410600</f>
        <v>0</v>
      </c>
      <c r="G124" s="137">
        <f>336800-336800</f>
        <v>0</v>
      </c>
      <c r="H124" s="134"/>
      <c r="I124" s="134"/>
      <c r="J124" s="134">
        <f>L124+O124</f>
        <v>0</v>
      </c>
      <c r="K124" s="134"/>
      <c r="L124" s="134"/>
      <c r="M124" s="134"/>
      <c r="N124" s="134"/>
      <c r="O124" s="134"/>
      <c r="P124" s="134">
        <f t="shared" si="9"/>
        <v>0</v>
      </c>
      <c r="Q124" s="179"/>
    </row>
    <row r="125" spans="1:17" s="135" customFormat="1" ht="63" hidden="1" x14ac:dyDescent="0.25">
      <c r="A125" s="66"/>
      <c r="B125" s="67"/>
      <c r="C125" s="67"/>
      <c r="D125" s="89" t="s">
        <v>354</v>
      </c>
      <c r="E125" s="137">
        <f>F125+I125</f>
        <v>0</v>
      </c>
      <c r="F125" s="137"/>
      <c r="G125" s="137"/>
      <c r="H125" s="134"/>
      <c r="I125" s="134"/>
      <c r="J125" s="134"/>
      <c r="K125" s="134"/>
      <c r="L125" s="134"/>
      <c r="M125" s="134"/>
      <c r="N125" s="134"/>
      <c r="O125" s="134"/>
      <c r="P125" s="134"/>
      <c r="Q125" s="179"/>
    </row>
    <row r="126" spans="1:17" s="138" customFormat="1" ht="15.75" hidden="1" x14ac:dyDescent="0.25">
      <c r="A126" s="92"/>
      <c r="B126" s="91"/>
      <c r="C126" s="91"/>
      <c r="D126" s="68" t="s">
        <v>539</v>
      </c>
      <c r="E126" s="134">
        <f>E122+E124</f>
        <v>3131100</v>
      </c>
      <c r="F126" s="134">
        <f t="shared" ref="F126:P126" si="306">F122+F124</f>
        <v>3131100</v>
      </c>
      <c r="G126" s="134">
        <f t="shared" si="306"/>
        <v>2400000</v>
      </c>
      <c r="H126" s="134">
        <f t="shared" si="306"/>
        <v>109000</v>
      </c>
      <c r="I126" s="134">
        <f t="shared" si="306"/>
        <v>0</v>
      </c>
      <c r="J126" s="134">
        <f t="shared" si="306"/>
        <v>6900</v>
      </c>
      <c r="K126" s="134">
        <f t="shared" si="306"/>
        <v>0</v>
      </c>
      <c r="L126" s="134">
        <f t="shared" si="306"/>
        <v>6900</v>
      </c>
      <c r="M126" s="134">
        <f t="shared" si="306"/>
        <v>0</v>
      </c>
      <c r="N126" s="134">
        <f t="shared" si="306"/>
        <v>1600</v>
      </c>
      <c r="O126" s="134">
        <f t="shared" si="306"/>
        <v>0</v>
      </c>
      <c r="P126" s="134">
        <f t="shared" si="306"/>
        <v>3138000</v>
      </c>
      <c r="Q126" s="179"/>
    </row>
    <row r="127" spans="1:17" s="138" customFormat="1" ht="63" hidden="1" x14ac:dyDescent="0.25">
      <c r="A127" s="92"/>
      <c r="B127" s="91"/>
      <c r="C127" s="91"/>
      <c r="D127" s="89" t="s">
        <v>354</v>
      </c>
      <c r="E127" s="137">
        <f>E123+E125</f>
        <v>0</v>
      </c>
      <c r="F127" s="137">
        <f t="shared" ref="F127:P127" si="307">F123+F125</f>
        <v>0</v>
      </c>
      <c r="G127" s="137">
        <f t="shared" si="307"/>
        <v>0</v>
      </c>
      <c r="H127" s="137">
        <f t="shared" si="307"/>
        <v>0</v>
      </c>
      <c r="I127" s="134">
        <f t="shared" si="307"/>
        <v>0</v>
      </c>
      <c r="J127" s="134">
        <f t="shared" si="307"/>
        <v>0</v>
      </c>
      <c r="K127" s="134">
        <f t="shared" si="307"/>
        <v>0</v>
      </c>
      <c r="L127" s="134">
        <f t="shared" si="307"/>
        <v>0</v>
      </c>
      <c r="M127" s="134">
        <f t="shared" si="307"/>
        <v>0</v>
      </c>
      <c r="N127" s="134">
        <f t="shared" si="307"/>
        <v>0</v>
      </c>
      <c r="O127" s="134">
        <f t="shared" si="307"/>
        <v>0</v>
      </c>
      <c r="P127" s="134">
        <f t="shared" si="307"/>
        <v>0</v>
      </c>
      <c r="Q127" s="179"/>
    </row>
    <row r="128" spans="1:17" s="135" customFormat="1" ht="15.75" hidden="1" x14ac:dyDescent="0.25">
      <c r="A128" s="66" t="s">
        <v>230</v>
      </c>
      <c r="B128" s="67" t="str">
        <f>'дод 5'!A440</f>
        <v>8230</v>
      </c>
      <c r="C128" s="67" t="str">
        <f>'дод 5'!B440</f>
        <v>0380</v>
      </c>
      <c r="D128" s="68" t="str">
        <f>'дод 5'!C440</f>
        <v>Інші заходи громадського порядку та безпеки</v>
      </c>
      <c r="E128" s="134">
        <f t="shared" si="12"/>
        <v>743000</v>
      </c>
      <c r="F128" s="134">
        <v>743000</v>
      </c>
      <c r="G128" s="134"/>
      <c r="H128" s="134">
        <v>546600</v>
      </c>
      <c r="I128" s="134"/>
      <c r="J128" s="134">
        <f t="shared" si="17"/>
        <v>0</v>
      </c>
      <c r="K128" s="134"/>
      <c r="L128" s="134"/>
      <c r="M128" s="134"/>
      <c r="N128" s="134"/>
      <c r="O128" s="134"/>
      <c r="P128" s="134">
        <f t="shared" si="9"/>
        <v>743000</v>
      </c>
      <c r="Q128" s="179"/>
    </row>
    <row r="129" spans="1:17" s="135" customFormat="1" ht="15.75" hidden="1" x14ac:dyDescent="0.25">
      <c r="A129" s="66"/>
      <c r="B129" s="67"/>
      <c r="C129" s="67"/>
      <c r="D129" s="68" t="s">
        <v>537</v>
      </c>
      <c r="E129" s="134">
        <f>F129+I129</f>
        <v>0</v>
      </c>
      <c r="F129" s="134"/>
      <c r="G129" s="134"/>
      <c r="H129" s="134"/>
      <c r="I129" s="134"/>
      <c r="J129" s="134">
        <f>L129+O129</f>
        <v>0</v>
      </c>
      <c r="K129" s="134"/>
      <c r="L129" s="134"/>
      <c r="M129" s="134"/>
      <c r="N129" s="134"/>
      <c r="O129" s="134"/>
      <c r="P129" s="134">
        <f t="shared" si="9"/>
        <v>0</v>
      </c>
      <c r="Q129" s="179"/>
    </row>
    <row r="130" spans="1:17" s="135" customFormat="1" ht="15.75" hidden="1" x14ac:dyDescent="0.25">
      <c r="A130" s="66"/>
      <c r="B130" s="67"/>
      <c r="C130" s="67"/>
      <c r="D130" s="68" t="s">
        <v>538</v>
      </c>
      <c r="E130" s="134">
        <f>E128+E129</f>
        <v>743000</v>
      </c>
      <c r="F130" s="134">
        <f t="shared" ref="F130" si="308">F128+F129</f>
        <v>743000</v>
      </c>
      <c r="G130" s="134">
        <f t="shared" ref="G130" si="309">G128+G129</f>
        <v>0</v>
      </c>
      <c r="H130" s="134">
        <f t="shared" ref="H130" si="310">H128+H129</f>
        <v>546600</v>
      </c>
      <c r="I130" s="134">
        <f t="shared" ref="I130" si="311">I128+I129</f>
        <v>0</v>
      </c>
      <c r="J130" s="134">
        <f t="shared" ref="J130" si="312">J128+J129</f>
        <v>0</v>
      </c>
      <c r="K130" s="134">
        <f t="shared" ref="K130" si="313">K128+K129</f>
        <v>0</v>
      </c>
      <c r="L130" s="134">
        <f t="shared" ref="L130" si="314">L128+L129</f>
        <v>0</v>
      </c>
      <c r="M130" s="134">
        <f t="shared" ref="M130" si="315">M128+M129</f>
        <v>0</v>
      </c>
      <c r="N130" s="134">
        <f t="shared" ref="N130" si="316">N128+N129</f>
        <v>0</v>
      </c>
      <c r="O130" s="134">
        <f t="shared" ref="O130" si="317">O128+O129</f>
        <v>0</v>
      </c>
      <c r="P130" s="134">
        <f t="shared" ref="P130" si="318">P128+P129</f>
        <v>743000</v>
      </c>
      <c r="Q130" s="179"/>
    </row>
    <row r="131" spans="1:17" s="135" customFormat="1" ht="15.75" hidden="1" x14ac:dyDescent="0.25">
      <c r="A131" s="66" t="s">
        <v>477</v>
      </c>
      <c r="B131" s="67">
        <f>'дод 5'!A443</f>
        <v>8240</v>
      </c>
      <c r="C131" s="67" t="str">
        <f>'дод 5'!B443</f>
        <v>0380</v>
      </c>
      <c r="D131" s="69" t="str">
        <f>'дод 5'!C443</f>
        <v>Заходи та роботи з територіальної оборони</v>
      </c>
      <c r="E131" s="134">
        <f t="shared" ref="E131" si="319">F131+I131</f>
        <v>22706200</v>
      </c>
      <c r="F131" s="134">
        <v>22706200</v>
      </c>
      <c r="G131" s="134"/>
      <c r="H131" s="134">
        <v>5530100</v>
      </c>
      <c r="I131" s="134"/>
      <c r="J131" s="134">
        <f t="shared" ref="J131" si="320">L131+O131</f>
        <v>750000</v>
      </c>
      <c r="K131" s="134">
        <v>750000</v>
      </c>
      <c r="L131" s="134"/>
      <c r="M131" s="134"/>
      <c r="N131" s="134"/>
      <c r="O131" s="134">
        <v>750000</v>
      </c>
      <c r="P131" s="134">
        <f t="shared" ref="P131:P132" si="321">E131+J131</f>
        <v>23456200</v>
      </c>
      <c r="Q131" s="179"/>
    </row>
    <row r="132" spans="1:17" s="135" customFormat="1" ht="15.75" hidden="1" x14ac:dyDescent="0.25">
      <c r="A132" s="66"/>
      <c r="B132" s="67"/>
      <c r="C132" s="67"/>
      <c r="D132" s="68" t="s">
        <v>537</v>
      </c>
      <c r="E132" s="134">
        <f>F132+I132</f>
        <v>0</v>
      </c>
      <c r="F132" s="134"/>
      <c r="G132" s="134"/>
      <c r="H132" s="134"/>
      <c r="I132" s="134"/>
      <c r="J132" s="134">
        <f>L132+O132</f>
        <v>0</v>
      </c>
      <c r="K132" s="134"/>
      <c r="L132" s="134"/>
      <c r="M132" s="134"/>
      <c r="N132" s="134"/>
      <c r="O132" s="134"/>
      <c r="P132" s="134">
        <f t="shared" si="321"/>
        <v>0</v>
      </c>
      <c r="Q132" s="179"/>
    </row>
    <row r="133" spans="1:17" s="135" customFormat="1" ht="15.75" hidden="1" x14ac:dyDescent="0.25">
      <c r="A133" s="66"/>
      <c r="B133" s="67"/>
      <c r="C133" s="67"/>
      <c r="D133" s="68" t="s">
        <v>538</v>
      </c>
      <c r="E133" s="134">
        <f>E131+E132</f>
        <v>22706200</v>
      </c>
      <c r="F133" s="134">
        <f t="shared" ref="F133" si="322">F131+F132</f>
        <v>22706200</v>
      </c>
      <c r="G133" s="134">
        <f t="shared" ref="G133" si="323">G131+G132</f>
        <v>0</v>
      </c>
      <c r="H133" s="134">
        <f t="shared" ref="H133" si="324">H131+H132</f>
        <v>5530100</v>
      </c>
      <c r="I133" s="134">
        <f t="shared" ref="I133" si="325">I131+I132</f>
        <v>0</v>
      </c>
      <c r="J133" s="134">
        <f t="shared" ref="J133" si="326">J131+J132</f>
        <v>750000</v>
      </c>
      <c r="K133" s="134">
        <f t="shared" ref="K133" si="327">K131+K132</f>
        <v>750000</v>
      </c>
      <c r="L133" s="134">
        <f t="shared" ref="L133" si="328">L131+L132</f>
        <v>0</v>
      </c>
      <c r="M133" s="134">
        <f t="shared" ref="M133" si="329">M131+M132</f>
        <v>0</v>
      </c>
      <c r="N133" s="134">
        <f t="shared" ref="N133" si="330">N131+N132</f>
        <v>0</v>
      </c>
      <c r="O133" s="134">
        <f t="shared" ref="O133" si="331">O131+O132</f>
        <v>750000</v>
      </c>
      <c r="P133" s="134">
        <f t="shared" ref="P133" si="332">P131+P132</f>
        <v>23456200</v>
      </c>
      <c r="Q133" s="179"/>
    </row>
    <row r="134" spans="1:17" s="135" customFormat="1" ht="15.75" hidden="1" x14ac:dyDescent="0.25">
      <c r="A134" s="66" t="s">
        <v>156</v>
      </c>
      <c r="B134" s="67" t="str">
        <f>'дод 5'!A455</f>
        <v>8340</v>
      </c>
      <c r="C134" s="67" t="str">
        <f>'дод 5'!B455</f>
        <v>0540</v>
      </c>
      <c r="D134" s="68" t="str">
        <f>'дод 5'!C455</f>
        <v>Природоохоронні заходи за рахунок цільових фондів</v>
      </c>
      <c r="E134" s="134">
        <f t="shared" si="12"/>
        <v>0</v>
      </c>
      <c r="F134" s="134"/>
      <c r="G134" s="134"/>
      <c r="H134" s="134"/>
      <c r="I134" s="134"/>
      <c r="J134" s="134">
        <f t="shared" si="17"/>
        <v>70000</v>
      </c>
      <c r="K134" s="134"/>
      <c r="L134" s="134">
        <v>70000</v>
      </c>
      <c r="M134" s="134"/>
      <c r="N134" s="134"/>
      <c r="O134" s="134"/>
      <c r="P134" s="134">
        <f t="shared" si="9"/>
        <v>70000</v>
      </c>
      <c r="Q134" s="179"/>
    </row>
    <row r="135" spans="1:17" s="135" customFormat="1" ht="15.75" hidden="1" x14ac:dyDescent="0.25">
      <c r="A135" s="66"/>
      <c r="B135" s="67"/>
      <c r="C135" s="67"/>
      <c r="D135" s="68" t="s">
        <v>537</v>
      </c>
      <c r="E135" s="134">
        <f>F135+I135</f>
        <v>0</v>
      </c>
      <c r="F135" s="134"/>
      <c r="G135" s="134"/>
      <c r="H135" s="134"/>
      <c r="I135" s="134"/>
      <c r="J135" s="134">
        <f>L135+O135</f>
        <v>0</v>
      </c>
      <c r="K135" s="134"/>
      <c r="L135" s="134"/>
      <c r="M135" s="134"/>
      <c r="N135" s="134"/>
      <c r="O135" s="134"/>
      <c r="P135" s="134">
        <f t="shared" si="9"/>
        <v>0</v>
      </c>
      <c r="Q135" s="179"/>
    </row>
    <row r="136" spans="1:17" s="135" customFormat="1" ht="15.75" hidden="1" x14ac:dyDescent="0.25">
      <c r="A136" s="66"/>
      <c r="B136" s="67"/>
      <c r="C136" s="67"/>
      <c r="D136" s="68" t="s">
        <v>538</v>
      </c>
      <c r="E136" s="134">
        <f>E134+E135</f>
        <v>0</v>
      </c>
      <c r="F136" s="134">
        <f t="shared" ref="F136" si="333">F134+F135</f>
        <v>0</v>
      </c>
      <c r="G136" s="134">
        <f t="shared" ref="G136" si="334">G134+G135</f>
        <v>0</v>
      </c>
      <c r="H136" s="134">
        <f t="shared" ref="H136" si="335">H134+H135</f>
        <v>0</v>
      </c>
      <c r="I136" s="134">
        <f t="shared" ref="I136" si="336">I134+I135</f>
        <v>0</v>
      </c>
      <c r="J136" s="134">
        <f t="shared" ref="J136" si="337">J134+J135</f>
        <v>70000</v>
      </c>
      <c r="K136" s="134">
        <f t="shared" ref="K136" si="338">K134+K135</f>
        <v>0</v>
      </c>
      <c r="L136" s="134">
        <f t="shared" ref="L136" si="339">L134+L135</f>
        <v>70000</v>
      </c>
      <c r="M136" s="134">
        <f t="shared" ref="M136" si="340">M134+M135</f>
        <v>0</v>
      </c>
      <c r="N136" s="134">
        <f t="shared" ref="N136" si="341">N134+N135</f>
        <v>0</v>
      </c>
      <c r="O136" s="134">
        <f t="shared" ref="O136" si="342">O134+O135</f>
        <v>0</v>
      </c>
      <c r="P136" s="134">
        <f t="shared" ref="P136" si="343">P134+P135</f>
        <v>70000</v>
      </c>
      <c r="Q136" s="179"/>
    </row>
    <row r="137" spans="1:17" s="135" customFormat="1" ht="15.75" hidden="1" x14ac:dyDescent="0.25">
      <c r="A137" s="66" t="s">
        <v>241</v>
      </c>
      <c r="B137" s="67" t="str">
        <f>'дод 5'!A461</f>
        <v>8420</v>
      </c>
      <c r="C137" s="67" t="str">
        <f>'дод 5'!B461</f>
        <v>0830</v>
      </c>
      <c r="D137" s="68" t="str">
        <f>'дод 5'!C461</f>
        <v>Інші заходи у сфері засобів масової інформації</v>
      </c>
      <c r="E137" s="134">
        <f t="shared" si="12"/>
        <v>0</v>
      </c>
      <c r="F137" s="134"/>
      <c r="G137" s="134"/>
      <c r="H137" s="134"/>
      <c r="I137" s="134"/>
      <c r="J137" s="134">
        <f t="shared" si="17"/>
        <v>0</v>
      </c>
      <c r="K137" s="134"/>
      <c r="L137" s="134"/>
      <c r="M137" s="134"/>
      <c r="N137" s="134"/>
      <c r="O137" s="134"/>
      <c r="P137" s="134">
        <f t="shared" si="9"/>
        <v>0</v>
      </c>
      <c r="Q137" s="179"/>
    </row>
    <row r="138" spans="1:17" s="135" customFormat="1" ht="15.75" hidden="1" x14ac:dyDescent="0.25">
      <c r="A138" s="66"/>
      <c r="B138" s="67"/>
      <c r="C138" s="67"/>
      <c r="D138" s="68" t="s">
        <v>537</v>
      </c>
      <c r="E138" s="134">
        <f>F138+I138</f>
        <v>0</v>
      </c>
      <c r="F138" s="134"/>
      <c r="G138" s="134"/>
      <c r="H138" s="134"/>
      <c r="I138" s="134"/>
      <c r="J138" s="134">
        <f>L138+O138</f>
        <v>0</v>
      </c>
      <c r="K138" s="134"/>
      <c r="L138" s="134"/>
      <c r="M138" s="134"/>
      <c r="N138" s="134"/>
      <c r="O138" s="134"/>
      <c r="P138" s="134">
        <f t="shared" si="9"/>
        <v>0</v>
      </c>
      <c r="Q138" s="179"/>
    </row>
    <row r="139" spans="1:17" s="135" customFormat="1" ht="15.75" hidden="1" x14ac:dyDescent="0.25">
      <c r="A139" s="66"/>
      <c r="B139" s="67"/>
      <c r="C139" s="67"/>
      <c r="D139" s="68" t="s">
        <v>538</v>
      </c>
      <c r="E139" s="134">
        <f>E137+E138</f>
        <v>0</v>
      </c>
      <c r="F139" s="134">
        <f t="shared" ref="F139" si="344">F137+F138</f>
        <v>0</v>
      </c>
      <c r="G139" s="134">
        <f t="shared" ref="G139" si="345">G137+G138</f>
        <v>0</v>
      </c>
      <c r="H139" s="134">
        <f t="shared" ref="H139" si="346">H137+H138</f>
        <v>0</v>
      </c>
      <c r="I139" s="134">
        <f t="shared" ref="I139" si="347">I137+I138</f>
        <v>0</v>
      </c>
      <c r="J139" s="134">
        <f t="shared" ref="J139" si="348">J137+J138</f>
        <v>0</v>
      </c>
      <c r="K139" s="134">
        <f t="shared" ref="K139" si="349">K137+K138</f>
        <v>0</v>
      </c>
      <c r="L139" s="134">
        <f t="shared" ref="L139" si="350">L137+L138</f>
        <v>0</v>
      </c>
      <c r="M139" s="134">
        <f t="shared" ref="M139" si="351">M137+M138</f>
        <v>0</v>
      </c>
      <c r="N139" s="134">
        <f t="shared" ref="N139" si="352">N137+N138</f>
        <v>0</v>
      </c>
      <c r="O139" s="134">
        <f t="shared" ref="O139" si="353">O137+O138</f>
        <v>0</v>
      </c>
      <c r="P139" s="134">
        <f t="shared" ref="P139" si="354">P137+P138</f>
        <v>0</v>
      </c>
      <c r="Q139" s="179"/>
    </row>
    <row r="140" spans="1:17" s="135" customFormat="1" ht="15.75" hidden="1" x14ac:dyDescent="0.25">
      <c r="A140" s="66" t="s">
        <v>447</v>
      </c>
      <c r="B140" s="67">
        <v>9770</v>
      </c>
      <c r="C140" s="66" t="s">
        <v>40</v>
      </c>
      <c r="D140" s="68" t="s">
        <v>336</v>
      </c>
      <c r="E140" s="134">
        <f>F140</f>
        <v>0</v>
      </c>
      <c r="F140" s="134"/>
      <c r="G140" s="134"/>
      <c r="H140" s="134"/>
      <c r="I140" s="134"/>
      <c r="J140" s="134">
        <f t="shared" ref="J140" si="355">L140+O140</f>
        <v>0</v>
      </c>
      <c r="K140" s="134"/>
      <c r="L140" s="134"/>
      <c r="M140" s="134"/>
      <c r="N140" s="134"/>
      <c r="O140" s="134"/>
      <c r="P140" s="134">
        <f t="shared" ref="P140:P141" si="356">E140+J140</f>
        <v>0</v>
      </c>
      <c r="Q140" s="179"/>
    </row>
    <row r="141" spans="1:17" s="135" customFormat="1" ht="15.75" hidden="1" x14ac:dyDescent="0.25">
      <c r="A141" s="66"/>
      <c r="B141" s="67"/>
      <c r="C141" s="67"/>
      <c r="D141" s="68" t="s">
        <v>537</v>
      </c>
      <c r="E141" s="134">
        <f>F141+I141</f>
        <v>0</v>
      </c>
      <c r="F141" s="134"/>
      <c r="G141" s="134"/>
      <c r="H141" s="134"/>
      <c r="I141" s="134"/>
      <c r="J141" s="134">
        <f>L141+O141</f>
        <v>0</v>
      </c>
      <c r="K141" s="134"/>
      <c r="L141" s="134"/>
      <c r="M141" s="134"/>
      <c r="N141" s="134"/>
      <c r="O141" s="134"/>
      <c r="P141" s="134">
        <f t="shared" si="356"/>
        <v>0</v>
      </c>
      <c r="Q141" s="179"/>
    </row>
    <row r="142" spans="1:17" s="135" customFormat="1" ht="15.75" hidden="1" x14ac:dyDescent="0.25">
      <c r="A142" s="66"/>
      <c r="B142" s="67"/>
      <c r="C142" s="66"/>
      <c r="D142" s="68" t="s">
        <v>538</v>
      </c>
      <c r="E142" s="134">
        <f>E140+E141</f>
        <v>0</v>
      </c>
      <c r="F142" s="134">
        <f t="shared" ref="F142" si="357">F140+F141</f>
        <v>0</v>
      </c>
      <c r="G142" s="134">
        <f t="shared" ref="G142" si="358">G140+G141</f>
        <v>0</v>
      </c>
      <c r="H142" s="134">
        <f t="shared" ref="H142" si="359">H140+H141</f>
        <v>0</v>
      </c>
      <c r="I142" s="134">
        <f t="shared" ref="I142" si="360">I140+I141</f>
        <v>0</v>
      </c>
      <c r="J142" s="134">
        <f t="shared" ref="J142" si="361">J140+J141</f>
        <v>0</v>
      </c>
      <c r="K142" s="134">
        <f t="shared" ref="K142" si="362">K140+K141</f>
        <v>0</v>
      </c>
      <c r="L142" s="134">
        <f t="shared" ref="L142" si="363">L140+L141</f>
        <v>0</v>
      </c>
      <c r="M142" s="134">
        <f t="shared" ref="M142" si="364">M140+M141</f>
        <v>0</v>
      </c>
      <c r="N142" s="134">
        <f t="shared" ref="N142" si="365">N140+N141</f>
        <v>0</v>
      </c>
      <c r="O142" s="134">
        <f t="shared" ref="O142" si="366">O140+O141</f>
        <v>0</v>
      </c>
      <c r="P142" s="134">
        <f t="shared" ref="P142" si="367">P140+P141</f>
        <v>0</v>
      </c>
      <c r="Q142" s="179"/>
    </row>
    <row r="143" spans="1:17" s="135" customFormat="1" ht="47.25" hidden="1" x14ac:dyDescent="0.25">
      <c r="A143" s="66" t="s">
        <v>353</v>
      </c>
      <c r="B143" s="67">
        <v>9800</v>
      </c>
      <c r="C143" s="66" t="s">
        <v>40</v>
      </c>
      <c r="D143" s="68" t="s">
        <v>344</v>
      </c>
      <c r="E143" s="134">
        <f>F143+I143</f>
        <v>540000</v>
      </c>
      <c r="F143" s="134">
        <v>540000</v>
      </c>
      <c r="G143" s="134"/>
      <c r="H143" s="134"/>
      <c r="I143" s="134"/>
      <c r="J143" s="134">
        <f t="shared" si="17"/>
        <v>19770000</v>
      </c>
      <c r="K143" s="134">
        <v>19770000</v>
      </c>
      <c r="L143" s="134">
        <v>0</v>
      </c>
      <c r="M143" s="134">
        <v>0</v>
      </c>
      <c r="N143" s="134">
        <v>0</v>
      </c>
      <c r="O143" s="134">
        <v>19770000</v>
      </c>
      <c r="P143" s="134">
        <f t="shared" si="9"/>
        <v>20310000</v>
      </c>
      <c r="Q143" s="179"/>
    </row>
    <row r="144" spans="1:17" s="135" customFormat="1" ht="15.75" hidden="1" x14ac:dyDescent="0.25">
      <c r="A144" s="66"/>
      <c r="B144" s="67"/>
      <c r="C144" s="67"/>
      <c r="D144" s="68" t="s">
        <v>537</v>
      </c>
      <c r="E144" s="134">
        <f>F144+I144</f>
        <v>0</v>
      </c>
      <c r="F144" s="134"/>
      <c r="G144" s="134"/>
      <c r="H144" s="134"/>
      <c r="I144" s="134"/>
      <c r="J144" s="134">
        <f>L144+O144</f>
        <v>0</v>
      </c>
      <c r="K144" s="134"/>
      <c r="L144" s="134"/>
      <c r="M144" s="134"/>
      <c r="N144" s="134"/>
      <c r="O144" s="134"/>
      <c r="P144" s="134">
        <f t="shared" ref="P144" si="368">E144+J144</f>
        <v>0</v>
      </c>
      <c r="Q144" s="179"/>
    </row>
    <row r="145" spans="1:17" s="135" customFormat="1" ht="15.75" hidden="1" x14ac:dyDescent="0.25">
      <c r="A145" s="66"/>
      <c r="B145" s="67"/>
      <c r="C145" s="66"/>
      <c r="D145" s="68" t="s">
        <v>538</v>
      </c>
      <c r="E145" s="134">
        <f>E143+E144</f>
        <v>540000</v>
      </c>
      <c r="F145" s="134">
        <f t="shared" ref="F145" si="369">F143+F144</f>
        <v>540000</v>
      </c>
      <c r="G145" s="134">
        <f t="shared" ref="G145" si="370">G143+G144</f>
        <v>0</v>
      </c>
      <c r="H145" s="134">
        <f t="shared" ref="H145" si="371">H143+H144</f>
        <v>0</v>
      </c>
      <c r="I145" s="134">
        <f t="shared" ref="I145" si="372">I143+I144</f>
        <v>0</v>
      </c>
      <c r="J145" s="134">
        <f t="shared" ref="J145" si="373">J143+J144</f>
        <v>19770000</v>
      </c>
      <c r="K145" s="134">
        <f t="shared" ref="K145" si="374">K143+K144</f>
        <v>19770000</v>
      </c>
      <c r="L145" s="134">
        <f t="shared" ref="L145" si="375">L143+L144</f>
        <v>0</v>
      </c>
      <c r="M145" s="134">
        <f t="shared" ref="M145" si="376">M143+M144</f>
        <v>0</v>
      </c>
      <c r="N145" s="134">
        <f t="shared" ref="N145" si="377">N143+N144</f>
        <v>0</v>
      </c>
      <c r="O145" s="134">
        <f t="shared" ref="O145" si="378">O143+O144</f>
        <v>19770000</v>
      </c>
      <c r="P145" s="134">
        <f t="shared" ref="P145" si="379">P143+P144</f>
        <v>20310000</v>
      </c>
      <c r="Q145" s="179"/>
    </row>
    <row r="146" spans="1:17" s="129" customFormat="1" ht="15.75" x14ac:dyDescent="0.25">
      <c r="A146" s="102" t="s">
        <v>157</v>
      </c>
      <c r="B146" s="83"/>
      <c r="C146" s="83"/>
      <c r="D146" s="80" t="s">
        <v>23</v>
      </c>
      <c r="E146" s="128">
        <f>E149</f>
        <v>1495293555</v>
      </c>
      <c r="F146" s="128">
        <f t="shared" ref="F146:I146" si="380">F149</f>
        <v>1495293555</v>
      </c>
      <c r="G146" s="128">
        <f t="shared" si="380"/>
        <v>1033636070</v>
      </c>
      <c r="H146" s="128">
        <f t="shared" si="380"/>
        <v>143172200</v>
      </c>
      <c r="I146" s="128">
        <f t="shared" si="380"/>
        <v>0</v>
      </c>
      <c r="J146" s="128">
        <f>J149</f>
        <v>203410326</v>
      </c>
      <c r="K146" s="128">
        <f t="shared" ref="K146" si="381">K149</f>
        <v>101444201</v>
      </c>
      <c r="L146" s="128">
        <f t="shared" ref="L146" si="382">L149</f>
        <v>101674125</v>
      </c>
      <c r="M146" s="128">
        <f t="shared" ref="M146" si="383">M149</f>
        <v>6739662</v>
      </c>
      <c r="N146" s="128">
        <f t="shared" ref="N146" si="384">N149</f>
        <v>5594400</v>
      </c>
      <c r="O146" s="128">
        <f t="shared" ref="O146:P146" si="385">O149</f>
        <v>101736201</v>
      </c>
      <c r="P146" s="128">
        <f t="shared" si="385"/>
        <v>1698703881</v>
      </c>
      <c r="Q146" s="179"/>
    </row>
    <row r="147" spans="1:17" s="138" customFormat="1" ht="15.75" x14ac:dyDescent="0.25">
      <c r="A147" s="92"/>
      <c r="B147" s="91"/>
      <c r="C147" s="91"/>
      <c r="D147" s="89" t="s">
        <v>537</v>
      </c>
      <c r="E147" s="137">
        <f>E153</f>
        <v>0</v>
      </c>
      <c r="F147" s="137">
        <f t="shared" ref="F147:P147" si="386">F153</f>
        <v>0</v>
      </c>
      <c r="G147" s="137">
        <f t="shared" si="386"/>
        <v>0</v>
      </c>
      <c r="H147" s="137">
        <f t="shared" si="386"/>
        <v>0</v>
      </c>
      <c r="I147" s="137">
        <f t="shared" si="386"/>
        <v>0</v>
      </c>
      <c r="J147" s="137">
        <f t="shared" si="386"/>
        <v>2000000</v>
      </c>
      <c r="K147" s="137">
        <f t="shared" si="386"/>
        <v>2000000</v>
      </c>
      <c r="L147" s="137">
        <f t="shared" si="386"/>
        <v>0</v>
      </c>
      <c r="M147" s="137">
        <f t="shared" si="386"/>
        <v>0</v>
      </c>
      <c r="N147" s="137">
        <f t="shared" si="386"/>
        <v>0</v>
      </c>
      <c r="O147" s="137">
        <f t="shared" si="386"/>
        <v>2000000</v>
      </c>
      <c r="P147" s="137">
        <f t="shared" si="386"/>
        <v>2000000</v>
      </c>
      <c r="Q147" s="179"/>
    </row>
    <row r="148" spans="1:17" s="133" customFormat="1" ht="15.75" x14ac:dyDescent="0.25">
      <c r="A148" s="130"/>
      <c r="B148" s="85"/>
      <c r="C148" s="85"/>
      <c r="D148" s="100" t="s">
        <v>538</v>
      </c>
      <c r="E148" s="132">
        <f>E158</f>
        <v>1495293555</v>
      </c>
      <c r="F148" s="132">
        <f t="shared" ref="F148:P148" si="387">F158</f>
        <v>1495293555</v>
      </c>
      <c r="G148" s="132">
        <f t="shared" si="387"/>
        <v>1033636070</v>
      </c>
      <c r="H148" s="132">
        <f t="shared" si="387"/>
        <v>143172200</v>
      </c>
      <c r="I148" s="132">
        <f t="shared" si="387"/>
        <v>0</v>
      </c>
      <c r="J148" s="132">
        <f t="shared" si="387"/>
        <v>205410326</v>
      </c>
      <c r="K148" s="132">
        <f t="shared" si="387"/>
        <v>103444201</v>
      </c>
      <c r="L148" s="132">
        <f t="shared" si="387"/>
        <v>101674125</v>
      </c>
      <c r="M148" s="132">
        <f t="shared" si="387"/>
        <v>6739662</v>
      </c>
      <c r="N148" s="132">
        <f t="shared" si="387"/>
        <v>5594400</v>
      </c>
      <c r="O148" s="132">
        <f t="shared" si="387"/>
        <v>103736201</v>
      </c>
      <c r="P148" s="132">
        <f t="shared" si="387"/>
        <v>1700703881</v>
      </c>
      <c r="Q148" s="179"/>
    </row>
    <row r="149" spans="1:17" s="133" customFormat="1" ht="15.75" x14ac:dyDescent="0.25">
      <c r="A149" s="130" t="s">
        <v>158</v>
      </c>
      <c r="B149" s="85"/>
      <c r="C149" s="85"/>
      <c r="D149" s="100" t="s">
        <v>23</v>
      </c>
      <c r="E149" s="132">
        <f>E163+E166+E169+E172+E175+E178+E187+E193+E205+E217+E220+E223+E226+E232+E241+E244+E247+E258+E264+E208+E211+E255+E261+E238+E235+E199</f>
        <v>1495293555</v>
      </c>
      <c r="F149" s="132">
        <f t="shared" ref="F149:P149" si="388">F163+F166+F169+F172+F175+F178+F187+F193+F205+F217+F220+F223+F226+F232+F241+F244+F247+F258+F264+F208+F211+F255+F261+F238+F235+F199</f>
        <v>1495293555</v>
      </c>
      <c r="G149" s="132">
        <f t="shared" si="388"/>
        <v>1033636070</v>
      </c>
      <c r="H149" s="132">
        <f t="shared" si="388"/>
        <v>143172200</v>
      </c>
      <c r="I149" s="132">
        <f t="shared" si="388"/>
        <v>0</v>
      </c>
      <c r="J149" s="132">
        <f t="shared" si="388"/>
        <v>203410326</v>
      </c>
      <c r="K149" s="132">
        <f t="shared" si="388"/>
        <v>101444201</v>
      </c>
      <c r="L149" s="132">
        <f t="shared" si="388"/>
        <v>101674125</v>
      </c>
      <c r="M149" s="132">
        <f t="shared" si="388"/>
        <v>6739662</v>
      </c>
      <c r="N149" s="132">
        <f t="shared" si="388"/>
        <v>5594400</v>
      </c>
      <c r="O149" s="132">
        <f t="shared" si="388"/>
        <v>101736201</v>
      </c>
      <c r="P149" s="132">
        <f t="shared" si="388"/>
        <v>1698703881</v>
      </c>
      <c r="Q149" s="179"/>
    </row>
    <row r="150" spans="1:17" s="133" customFormat="1" ht="31.5" hidden="1" x14ac:dyDescent="0.25">
      <c r="A150" s="130"/>
      <c r="B150" s="85"/>
      <c r="C150" s="85"/>
      <c r="D150" s="100" t="s">
        <v>356</v>
      </c>
      <c r="E150" s="132">
        <f t="shared" ref="E150:P150" si="389">E179+E188+E194+E212</f>
        <v>551078300</v>
      </c>
      <c r="F150" s="132">
        <f t="shared" si="389"/>
        <v>551078300</v>
      </c>
      <c r="G150" s="132">
        <f t="shared" si="389"/>
        <v>452384600</v>
      </c>
      <c r="H150" s="132">
        <f t="shared" si="389"/>
        <v>0</v>
      </c>
      <c r="I150" s="132">
        <f t="shared" si="389"/>
        <v>0</v>
      </c>
      <c r="J150" s="132">
        <f t="shared" si="389"/>
        <v>0</v>
      </c>
      <c r="K150" s="132">
        <f t="shared" si="389"/>
        <v>0</v>
      </c>
      <c r="L150" s="132">
        <f t="shared" si="389"/>
        <v>0</v>
      </c>
      <c r="M150" s="132">
        <f t="shared" si="389"/>
        <v>0</v>
      </c>
      <c r="N150" s="132">
        <f t="shared" si="389"/>
        <v>0</v>
      </c>
      <c r="O150" s="132">
        <f t="shared" si="389"/>
        <v>0</v>
      </c>
      <c r="P150" s="132">
        <f t="shared" si="389"/>
        <v>551078300</v>
      </c>
      <c r="Q150" s="179"/>
    </row>
    <row r="151" spans="1:17" s="133" customFormat="1" ht="31.5" hidden="1" x14ac:dyDescent="0.25">
      <c r="A151" s="130"/>
      <c r="B151" s="85"/>
      <c r="C151" s="85"/>
      <c r="D151" s="100" t="s">
        <v>564</v>
      </c>
      <c r="E151" s="132">
        <f>E200</f>
        <v>0</v>
      </c>
      <c r="F151" s="132">
        <f t="shared" ref="F151:P151" si="390">F200</f>
        <v>0</v>
      </c>
      <c r="G151" s="132">
        <f t="shared" si="390"/>
        <v>0</v>
      </c>
      <c r="H151" s="132">
        <f t="shared" si="390"/>
        <v>0</v>
      </c>
      <c r="I151" s="132">
        <f t="shared" si="390"/>
        <v>0</v>
      </c>
      <c r="J151" s="132">
        <f t="shared" si="390"/>
        <v>0</v>
      </c>
      <c r="K151" s="132">
        <f t="shared" si="390"/>
        <v>0</v>
      </c>
      <c r="L151" s="132">
        <f t="shared" si="390"/>
        <v>0</v>
      </c>
      <c r="M151" s="132">
        <f t="shared" si="390"/>
        <v>0</v>
      </c>
      <c r="N151" s="132">
        <f t="shared" si="390"/>
        <v>0</v>
      </c>
      <c r="O151" s="132">
        <f t="shared" si="390"/>
        <v>0</v>
      </c>
      <c r="P151" s="132">
        <f t="shared" si="390"/>
        <v>0</v>
      </c>
      <c r="Q151" s="179"/>
    </row>
    <row r="152" spans="1:17" s="133" customFormat="1" ht="47.25" hidden="1" x14ac:dyDescent="0.25">
      <c r="A152" s="130"/>
      <c r="B152" s="85"/>
      <c r="C152" s="85"/>
      <c r="D152" s="100" t="s">
        <v>355</v>
      </c>
      <c r="E152" s="132">
        <f t="shared" ref="E152:P152" si="391">E180+E227</f>
        <v>4320175</v>
      </c>
      <c r="F152" s="132">
        <f t="shared" si="391"/>
        <v>4320175</v>
      </c>
      <c r="G152" s="132">
        <f t="shared" si="391"/>
        <v>1714570</v>
      </c>
      <c r="H152" s="132">
        <f t="shared" si="391"/>
        <v>0</v>
      </c>
      <c r="I152" s="132">
        <f t="shared" si="391"/>
        <v>0</v>
      </c>
      <c r="J152" s="132">
        <f t="shared" si="391"/>
        <v>0</v>
      </c>
      <c r="K152" s="132">
        <f t="shared" si="391"/>
        <v>0</v>
      </c>
      <c r="L152" s="132">
        <f t="shared" si="391"/>
        <v>0</v>
      </c>
      <c r="M152" s="132">
        <f t="shared" si="391"/>
        <v>0</v>
      </c>
      <c r="N152" s="132">
        <f t="shared" si="391"/>
        <v>0</v>
      </c>
      <c r="O152" s="132">
        <f t="shared" si="391"/>
        <v>0</v>
      </c>
      <c r="P152" s="132">
        <f t="shared" si="391"/>
        <v>4320175</v>
      </c>
      <c r="Q152" s="179"/>
    </row>
    <row r="153" spans="1:17" s="138" customFormat="1" ht="15.75" x14ac:dyDescent="0.25">
      <c r="A153" s="92"/>
      <c r="B153" s="91"/>
      <c r="C153" s="92"/>
      <c r="D153" s="89" t="s">
        <v>537</v>
      </c>
      <c r="E153" s="137">
        <f>E164+E167+E170+E173+E176+E181+E189+E195+E206+E209+E213+E218+E218+E221+E224+E228+E233+E242+E245+E259+E262+E265+E251+E236+E201</f>
        <v>0</v>
      </c>
      <c r="F153" s="137">
        <f t="shared" ref="F153:P153" si="392">F164+F167+F170+F173+F176+F181+F189+F195+F206+F209+F213+F218+F218+F221+F224+F228+F233+F242+F245+F259+F262+F265+F251+F236+F201</f>
        <v>0</v>
      </c>
      <c r="G153" s="137">
        <f t="shared" si="392"/>
        <v>0</v>
      </c>
      <c r="H153" s="137">
        <f t="shared" si="392"/>
        <v>0</v>
      </c>
      <c r="I153" s="137">
        <f t="shared" si="392"/>
        <v>0</v>
      </c>
      <c r="J153" s="137">
        <f t="shared" si="392"/>
        <v>2000000</v>
      </c>
      <c r="K153" s="137">
        <f t="shared" si="392"/>
        <v>2000000</v>
      </c>
      <c r="L153" s="137">
        <f t="shared" si="392"/>
        <v>0</v>
      </c>
      <c r="M153" s="137">
        <f t="shared" si="392"/>
        <v>0</v>
      </c>
      <c r="N153" s="137">
        <f t="shared" si="392"/>
        <v>0</v>
      </c>
      <c r="O153" s="137">
        <f t="shared" si="392"/>
        <v>2000000</v>
      </c>
      <c r="P153" s="137">
        <f t="shared" si="392"/>
        <v>2000000</v>
      </c>
      <c r="Q153" s="163"/>
    </row>
    <row r="154" spans="1:17" s="133" customFormat="1" ht="31.5" hidden="1" x14ac:dyDescent="0.25">
      <c r="A154" s="130"/>
      <c r="B154" s="85"/>
      <c r="C154" s="102"/>
      <c r="D154" s="100" t="s">
        <v>356</v>
      </c>
      <c r="E154" s="132">
        <f t="shared" ref="E154:P154" si="393">E182+E190+E196+E214</f>
        <v>0</v>
      </c>
      <c r="F154" s="132">
        <f t="shared" si="393"/>
        <v>0</v>
      </c>
      <c r="G154" s="132">
        <f t="shared" si="393"/>
        <v>0</v>
      </c>
      <c r="H154" s="132">
        <f t="shared" si="393"/>
        <v>0</v>
      </c>
      <c r="I154" s="132">
        <f t="shared" si="393"/>
        <v>0</v>
      </c>
      <c r="J154" s="132">
        <f t="shared" si="393"/>
        <v>0</v>
      </c>
      <c r="K154" s="132">
        <f t="shared" si="393"/>
        <v>0</v>
      </c>
      <c r="L154" s="132">
        <f t="shared" si="393"/>
        <v>0</v>
      </c>
      <c r="M154" s="132">
        <f t="shared" si="393"/>
        <v>0</v>
      </c>
      <c r="N154" s="132">
        <f t="shared" si="393"/>
        <v>0</v>
      </c>
      <c r="O154" s="132">
        <f t="shared" si="393"/>
        <v>0</v>
      </c>
      <c r="P154" s="132">
        <f t="shared" si="393"/>
        <v>0</v>
      </c>
      <c r="Q154" s="139"/>
    </row>
    <row r="155" spans="1:17" s="133" customFormat="1" ht="31.5" hidden="1" x14ac:dyDescent="0.25">
      <c r="A155" s="130"/>
      <c r="B155" s="85"/>
      <c r="C155" s="102"/>
      <c r="D155" s="100" t="s">
        <v>564</v>
      </c>
      <c r="E155" s="132">
        <f>E202</f>
        <v>0</v>
      </c>
      <c r="F155" s="132">
        <f t="shared" ref="F155:P155" si="394">F202</f>
        <v>0</v>
      </c>
      <c r="G155" s="132">
        <f t="shared" si="394"/>
        <v>0</v>
      </c>
      <c r="H155" s="132">
        <f t="shared" si="394"/>
        <v>0</v>
      </c>
      <c r="I155" s="132">
        <f t="shared" si="394"/>
        <v>0</v>
      </c>
      <c r="J155" s="132">
        <f t="shared" si="394"/>
        <v>0</v>
      </c>
      <c r="K155" s="132">
        <f t="shared" si="394"/>
        <v>0</v>
      </c>
      <c r="L155" s="132">
        <f t="shared" si="394"/>
        <v>0</v>
      </c>
      <c r="M155" s="132">
        <f t="shared" si="394"/>
        <v>0</v>
      </c>
      <c r="N155" s="132">
        <f t="shared" si="394"/>
        <v>0</v>
      </c>
      <c r="O155" s="132">
        <f t="shared" si="394"/>
        <v>0</v>
      </c>
      <c r="P155" s="132">
        <f t="shared" si="394"/>
        <v>0</v>
      </c>
      <c r="Q155" s="139"/>
    </row>
    <row r="156" spans="1:17" s="133" customFormat="1" ht="47.25" hidden="1" x14ac:dyDescent="0.25">
      <c r="A156" s="130"/>
      <c r="B156" s="85"/>
      <c r="C156" s="102"/>
      <c r="D156" s="100" t="s">
        <v>355</v>
      </c>
      <c r="E156" s="132">
        <f t="shared" ref="E156:P156" si="395">E183+E229</f>
        <v>0</v>
      </c>
      <c r="F156" s="132">
        <f t="shared" si="395"/>
        <v>0</v>
      </c>
      <c r="G156" s="132">
        <f t="shared" si="395"/>
        <v>0</v>
      </c>
      <c r="H156" s="132">
        <f t="shared" si="395"/>
        <v>0</v>
      </c>
      <c r="I156" s="132">
        <f t="shared" si="395"/>
        <v>0</v>
      </c>
      <c r="J156" s="132">
        <f t="shared" si="395"/>
        <v>0</v>
      </c>
      <c r="K156" s="132">
        <f t="shared" si="395"/>
        <v>0</v>
      </c>
      <c r="L156" s="132">
        <f t="shared" si="395"/>
        <v>0</v>
      </c>
      <c r="M156" s="132">
        <f t="shared" si="395"/>
        <v>0</v>
      </c>
      <c r="N156" s="132">
        <f t="shared" si="395"/>
        <v>0</v>
      </c>
      <c r="O156" s="132">
        <f t="shared" si="395"/>
        <v>0</v>
      </c>
      <c r="P156" s="132">
        <f t="shared" si="395"/>
        <v>0</v>
      </c>
      <c r="Q156" s="139"/>
    </row>
    <row r="157" spans="1:17" s="133" customFormat="1" ht="126" hidden="1" x14ac:dyDescent="0.25">
      <c r="A157" s="130"/>
      <c r="B157" s="85"/>
      <c r="C157" s="102"/>
      <c r="D157" s="97" t="s">
        <v>550</v>
      </c>
      <c r="E157" s="132">
        <f>E252</f>
        <v>0</v>
      </c>
      <c r="F157" s="132">
        <f t="shared" ref="F157:P157" si="396">F252</f>
        <v>0</v>
      </c>
      <c r="G157" s="132">
        <f t="shared" si="396"/>
        <v>0</v>
      </c>
      <c r="H157" s="132">
        <f t="shared" si="396"/>
        <v>0</v>
      </c>
      <c r="I157" s="132">
        <f t="shared" si="396"/>
        <v>0</v>
      </c>
      <c r="J157" s="132">
        <f t="shared" si="396"/>
        <v>0</v>
      </c>
      <c r="K157" s="132">
        <f t="shared" si="396"/>
        <v>0</v>
      </c>
      <c r="L157" s="132">
        <f t="shared" si="396"/>
        <v>0</v>
      </c>
      <c r="M157" s="132">
        <f t="shared" si="396"/>
        <v>0</v>
      </c>
      <c r="N157" s="132">
        <f t="shared" si="396"/>
        <v>0</v>
      </c>
      <c r="O157" s="132">
        <f t="shared" si="396"/>
        <v>0</v>
      </c>
      <c r="P157" s="132">
        <f t="shared" si="396"/>
        <v>0</v>
      </c>
      <c r="Q157" s="139"/>
    </row>
    <row r="158" spans="1:17" s="133" customFormat="1" ht="15.75" x14ac:dyDescent="0.25">
      <c r="A158" s="130"/>
      <c r="B158" s="85"/>
      <c r="C158" s="130"/>
      <c r="D158" s="100" t="s">
        <v>539</v>
      </c>
      <c r="E158" s="132">
        <f>E149+E153</f>
        <v>1495293555</v>
      </c>
      <c r="F158" s="132">
        <f t="shared" ref="F158:P158" si="397">F149+F153</f>
        <v>1495293555</v>
      </c>
      <c r="G158" s="132">
        <f t="shared" si="397"/>
        <v>1033636070</v>
      </c>
      <c r="H158" s="132">
        <f t="shared" si="397"/>
        <v>143172200</v>
      </c>
      <c r="I158" s="132">
        <f t="shared" si="397"/>
        <v>0</v>
      </c>
      <c r="J158" s="132">
        <f t="shared" si="397"/>
        <v>205410326</v>
      </c>
      <c r="K158" s="132">
        <f t="shared" si="397"/>
        <v>103444201</v>
      </c>
      <c r="L158" s="132">
        <f t="shared" si="397"/>
        <v>101674125</v>
      </c>
      <c r="M158" s="132">
        <f t="shared" si="397"/>
        <v>6739662</v>
      </c>
      <c r="N158" s="132">
        <f t="shared" si="397"/>
        <v>5594400</v>
      </c>
      <c r="O158" s="132">
        <f t="shared" si="397"/>
        <v>103736201</v>
      </c>
      <c r="P158" s="132">
        <f t="shared" si="397"/>
        <v>1700703881</v>
      </c>
      <c r="Q158" s="163"/>
    </row>
    <row r="159" spans="1:17" s="133" customFormat="1" ht="31.5" x14ac:dyDescent="0.25">
      <c r="A159" s="130"/>
      <c r="B159" s="85"/>
      <c r="C159" s="102"/>
      <c r="D159" s="100" t="s">
        <v>356</v>
      </c>
      <c r="E159" s="132">
        <f t="shared" ref="E159:P159" si="398">E150+E154</f>
        <v>551078300</v>
      </c>
      <c r="F159" s="132">
        <f t="shared" si="398"/>
        <v>551078300</v>
      </c>
      <c r="G159" s="132">
        <f t="shared" si="398"/>
        <v>452384600</v>
      </c>
      <c r="H159" s="132">
        <f t="shared" si="398"/>
        <v>0</v>
      </c>
      <c r="I159" s="132">
        <f t="shared" si="398"/>
        <v>0</v>
      </c>
      <c r="J159" s="132">
        <f t="shared" si="398"/>
        <v>0</v>
      </c>
      <c r="K159" s="132">
        <f t="shared" si="398"/>
        <v>0</v>
      </c>
      <c r="L159" s="132">
        <f t="shared" si="398"/>
        <v>0</v>
      </c>
      <c r="M159" s="132">
        <f t="shared" si="398"/>
        <v>0</v>
      </c>
      <c r="N159" s="132">
        <f t="shared" si="398"/>
        <v>0</v>
      </c>
      <c r="O159" s="132">
        <f t="shared" si="398"/>
        <v>0</v>
      </c>
      <c r="P159" s="132">
        <f t="shared" si="398"/>
        <v>551078300</v>
      </c>
      <c r="Q159" s="139"/>
    </row>
    <row r="160" spans="1:17" s="133" customFormat="1" ht="31.5" hidden="1" x14ac:dyDescent="0.25">
      <c r="A160" s="130"/>
      <c r="B160" s="85"/>
      <c r="C160" s="102"/>
      <c r="D160" s="100" t="s">
        <v>564</v>
      </c>
      <c r="E160" s="132">
        <f>E151+E155</f>
        <v>0</v>
      </c>
      <c r="F160" s="132">
        <f t="shared" ref="F160:P160" si="399">F151+F155</f>
        <v>0</v>
      </c>
      <c r="G160" s="132">
        <f t="shared" si="399"/>
        <v>0</v>
      </c>
      <c r="H160" s="132">
        <f t="shared" si="399"/>
        <v>0</v>
      </c>
      <c r="I160" s="132">
        <f t="shared" si="399"/>
        <v>0</v>
      </c>
      <c r="J160" s="132">
        <f t="shared" si="399"/>
        <v>0</v>
      </c>
      <c r="K160" s="132">
        <f t="shared" si="399"/>
        <v>0</v>
      </c>
      <c r="L160" s="132">
        <f t="shared" si="399"/>
        <v>0</v>
      </c>
      <c r="M160" s="132">
        <f t="shared" si="399"/>
        <v>0</v>
      </c>
      <c r="N160" s="132">
        <f t="shared" si="399"/>
        <v>0</v>
      </c>
      <c r="O160" s="132">
        <f t="shared" si="399"/>
        <v>0</v>
      </c>
      <c r="P160" s="132">
        <f t="shared" si="399"/>
        <v>0</v>
      </c>
      <c r="Q160" s="139"/>
    </row>
    <row r="161" spans="1:17" s="133" customFormat="1" ht="47.25" x14ac:dyDescent="0.25">
      <c r="A161" s="130"/>
      <c r="B161" s="85"/>
      <c r="C161" s="102"/>
      <c r="D161" s="100" t="s">
        <v>355</v>
      </c>
      <c r="E161" s="132">
        <f t="shared" ref="E161:P161" si="400">E152+E156</f>
        <v>4320175</v>
      </c>
      <c r="F161" s="132">
        <f t="shared" si="400"/>
        <v>4320175</v>
      </c>
      <c r="G161" s="132">
        <f t="shared" si="400"/>
        <v>1714570</v>
      </c>
      <c r="H161" s="132">
        <f t="shared" si="400"/>
        <v>0</v>
      </c>
      <c r="I161" s="132">
        <f t="shared" si="400"/>
        <v>0</v>
      </c>
      <c r="J161" s="132">
        <f t="shared" si="400"/>
        <v>0</v>
      </c>
      <c r="K161" s="132">
        <f t="shared" si="400"/>
        <v>0</v>
      </c>
      <c r="L161" s="132">
        <f t="shared" si="400"/>
        <v>0</v>
      </c>
      <c r="M161" s="132">
        <f t="shared" si="400"/>
        <v>0</v>
      </c>
      <c r="N161" s="132">
        <f t="shared" si="400"/>
        <v>0</v>
      </c>
      <c r="O161" s="132">
        <f t="shared" si="400"/>
        <v>0</v>
      </c>
      <c r="P161" s="132">
        <f t="shared" si="400"/>
        <v>4320175</v>
      </c>
      <c r="Q161" s="139"/>
    </row>
    <row r="162" spans="1:17" s="133" customFormat="1" ht="126" hidden="1" x14ac:dyDescent="0.25">
      <c r="A162" s="130"/>
      <c r="B162" s="85"/>
      <c r="C162" s="102"/>
      <c r="D162" s="97" t="s">
        <v>550</v>
      </c>
      <c r="E162" s="132">
        <f>E157</f>
        <v>0</v>
      </c>
      <c r="F162" s="132">
        <f t="shared" ref="F162:P162" si="401">F157</f>
        <v>0</v>
      </c>
      <c r="G162" s="132">
        <f t="shared" si="401"/>
        <v>0</v>
      </c>
      <c r="H162" s="132">
        <f t="shared" si="401"/>
        <v>0</v>
      </c>
      <c r="I162" s="132">
        <f t="shared" si="401"/>
        <v>0</v>
      </c>
      <c r="J162" s="132">
        <f t="shared" si="401"/>
        <v>0</v>
      </c>
      <c r="K162" s="132">
        <f t="shared" si="401"/>
        <v>0</v>
      </c>
      <c r="L162" s="132">
        <f t="shared" si="401"/>
        <v>0</v>
      </c>
      <c r="M162" s="132">
        <f t="shared" si="401"/>
        <v>0</v>
      </c>
      <c r="N162" s="132">
        <f t="shared" si="401"/>
        <v>0</v>
      </c>
      <c r="O162" s="132">
        <f t="shared" si="401"/>
        <v>0</v>
      </c>
      <c r="P162" s="132">
        <f t="shared" si="401"/>
        <v>0</v>
      </c>
      <c r="Q162" s="139"/>
    </row>
    <row r="163" spans="1:17" s="135" customFormat="1" ht="31.5" hidden="1" x14ac:dyDescent="0.25">
      <c r="A163" s="66" t="s">
        <v>159</v>
      </c>
      <c r="B163" s="67" t="str">
        <f>'дод 5'!A18</f>
        <v>0160</v>
      </c>
      <c r="C163" s="67" t="str">
        <f>'дод 5'!B18</f>
        <v>0111</v>
      </c>
      <c r="D163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163" s="134">
        <f t="shared" ref="E163:E264" si="402">F163+I163</f>
        <v>4777700</v>
      </c>
      <c r="F163" s="134">
        <f>4452800+324900</f>
        <v>4777700</v>
      </c>
      <c r="G163" s="134">
        <f>3309400+266300</f>
        <v>3575700</v>
      </c>
      <c r="H163" s="134">
        <v>111200</v>
      </c>
      <c r="I163" s="134"/>
      <c r="J163" s="134">
        <f>L163+O163</f>
        <v>0</v>
      </c>
      <c r="K163" s="134">
        <v>0</v>
      </c>
      <c r="L163" s="134"/>
      <c r="M163" s="134"/>
      <c r="N163" s="134"/>
      <c r="O163" s="134">
        <v>0</v>
      </c>
      <c r="P163" s="134">
        <f t="shared" ref="P163:P264" si="403">E163+J163</f>
        <v>4777700</v>
      </c>
      <c r="Q163" s="179"/>
    </row>
    <row r="164" spans="1:17" s="135" customFormat="1" ht="15.75" hidden="1" x14ac:dyDescent="0.25">
      <c r="A164" s="66"/>
      <c r="B164" s="67"/>
      <c r="C164" s="67"/>
      <c r="D164" s="68" t="s">
        <v>537</v>
      </c>
      <c r="E164" s="134">
        <f>F164+I164</f>
        <v>0</v>
      </c>
      <c r="F164" s="134"/>
      <c r="G164" s="134"/>
      <c r="H164" s="134"/>
      <c r="I164" s="134"/>
      <c r="J164" s="134">
        <f>L164+O164</f>
        <v>0</v>
      </c>
      <c r="K164" s="134"/>
      <c r="L164" s="134"/>
      <c r="M164" s="134"/>
      <c r="N164" s="134"/>
      <c r="O164" s="134"/>
      <c r="P164" s="134">
        <f t="shared" si="403"/>
        <v>0</v>
      </c>
      <c r="Q164" s="179"/>
    </row>
    <row r="165" spans="1:17" s="135" customFormat="1" ht="15.75" hidden="1" x14ac:dyDescent="0.25">
      <c r="A165" s="66"/>
      <c r="B165" s="67"/>
      <c r="C165" s="67"/>
      <c r="D165" s="68" t="s">
        <v>538</v>
      </c>
      <c r="E165" s="134">
        <f>E163+E164</f>
        <v>4777700</v>
      </c>
      <c r="F165" s="134">
        <f t="shared" ref="F165" si="404">F163+F164</f>
        <v>4777700</v>
      </c>
      <c r="G165" s="134">
        <f t="shared" ref="G165" si="405">G163+G164</f>
        <v>3575700</v>
      </c>
      <c r="H165" s="134">
        <f t="shared" ref="H165" si="406">H163+H164</f>
        <v>111200</v>
      </c>
      <c r="I165" s="134">
        <f t="shared" ref="I165" si="407">I163+I164</f>
        <v>0</v>
      </c>
      <c r="J165" s="134">
        <f t="shared" ref="J165" si="408">J163+J164</f>
        <v>0</v>
      </c>
      <c r="K165" s="134">
        <f t="shared" ref="K165" si="409">K163+K164</f>
        <v>0</v>
      </c>
      <c r="L165" s="134">
        <f t="shared" ref="L165" si="410">L163+L164</f>
        <v>0</v>
      </c>
      <c r="M165" s="134">
        <f t="shared" ref="M165" si="411">M163+M164</f>
        <v>0</v>
      </c>
      <c r="N165" s="134">
        <f t="shared" ref="N165" si="412">N163+N164</f>
        <v>0</v>
      </c>
      <c r="O165" s="134">
        <f t="shared" ref="O165" si="413">O163+O164</f>
        <v>0</v>
      </c>
      <c r="P165" s="134">
        <f t="shared" ref="P165" si="414">P163+P164</f>
        <v>4777700</v>
      </c>
      <c r="Q165" s="179"/>
    </row>
    <row r="166" spans="1:17" s="135" customFormat="1" ht="15.75" hidden="1" x14ac:dyDescent="0.25">
      <c r="A166" s="66" t="s">
        <v>160</v>
      </c>
      <c r="B166" s="67" t="str">
        <f>'дод 5'!A39</f>
        <v>1010</v>
      </c>
      <c r="C166" s="67" t="str">
        <f>'дод 5'!B39</f>
        <v>0910</v>
      </c>
      <c r="D166" s="68" t="str">
        <f>'дод 5'!C39</f>
        <v>Надання дошкільної освіти</v>
      </c>
      <c r="E166" s="134">
        <f t="shared" si="402"/>
        <v>375262720</v>
      </c>
      <c r="F166" s="134">
        <f>387213800-11201080-750000</f>
        <v>375262720</v>
      </c>
      <c r="G166" s="134">
        <v>260000000</v>
      </c>
      <c r="H166" s="134">
        <f>46345800-250000</f>
        <v>46095800</v>
      </c>
      <c r="I166" s="134"/>
      <c r="J166" s="134">
        <f>L166+O166</f>
        <v>49919150</v>
      </c>
      <c r="K166" s="134">
        <v>20000000</v>
      </c>
      <c r="L166" s="134">
        <v>29919150</v>
      </c>
      <c r="M166" s="134"/>
      <c r="N166" s="134"/>
      <c r="O166" s="134">
        <v>20000000</v>
      </c>
      <c r="P166" s="134">
        <f t="shared" si="403"/>
        <v>425181870</v>
      </c>
      <c r="Q166" s="179"/>
    </row>
    <row r="167" spans="1:17" s="135" customFormat="1" ht="15.75" hidden="1" x14ac:dyDescent="0.25">
      <c r="A167" s="66"/>
      <c r="B167" s="67"/>
      <c r="C167" s="67"/>
      <c r="D167" s="68" t="s">
        <v>537</v>
      </c>
      <c r="E167" s="134">
        <f>F167+I167</f>
        <v>0</v>
      </c>
      <c r="F167" s="134"/>
      <c r="G167" s="134"/>
      <c r="H167" s="134"/>
      <c r="I167" s="134"/>
      <c r="J167" s="134">
        <f>L167+O167</f>
        <v>0</v>
      </c>
      <c r="K167" s="134"/>
      <c r="L167" s="134"/>
      <c r="M167" s="134"/>
      <c r="N167" s="134"/>
      <c r="O167" s="134"/>
      <c r="P167" s="134">
        <f t="shared" ref="P167" si="415">E167+J167</f>
        <v>0</v>
      </c>
      <c r="Q167" s="179"/>
    </row>
    <row r="168" spans="1:17" s="135" customFormat="1" ht="15.75" hidden="1" x14ac:dyDescent="0.25">
      <c r="A168" s="66"/>
      <c r="B168" s="67"/>
      <c r="C168" s="67"/>
      <c r="D168" s="68" t="s">
        <v>538</v>
      </c>
      <c r="E168" s="134">
        <f>E166+E167</f>
        <v>375262720</v>
      </c>
      <c r="F168" s="134">
        <f t="shared" ref="F168" si="416">F166+F167</f>
        <v>375262720</v>
      </c>
      <c r="G168" s="134">
        <f t="shared" ref="G168" si="417">G166+G167</f>
        <v>260000000</v>
      </c>
      <c r="H168" s="134">
        <f t="shared" ref="H168" si="418">H166+H167</f>
        <v>46095800</v>
      </c>
      <c r="I168" s="134">
        <f t="shared" ref="I168" si="419">I166+I167</f>
        <v>0</v>
      </c>
      <c r="J168" s="134">
        <f t="shared" ref="J168" si="420">J166+J167</f>
        <v>49919150</v>
      </c>
      <c r="K168" s="134">
        <f t="shared" ref="K168" si="421">K166+K167</f>
        <v>20000000</v>
      </c>
      <c r="L168" s="134">
        <f t="shared" ref="L168" si="422">L166+L167</f>
        <v>29919150</v>
      </c>
      <c r="M168" s="134">
        <f t="shared" ref="M168" si="423">M166+M167</f>
        <v>0</v>
      </c>
      <c r="N168" s="134">
        <f t="shared" ref="N168" si="424">N166+N167</f>
        <v>0</v>
      </c>
      <c r="O168" s="134">
        <f t="shared" ref="O168" si="425">O166+O167</f>
        <v>20000000</v>
      </c>
      <c r="P168" s="134">
        <f t="shared" ref="P168" si="426">P166+P167</f>
        <v>425181870</v>
      </c>
      <c r="Q168" s="179"/>
    </row>
    <row r="169" spans="1:17" s="25" customFormat="1" ht="47.25" x14ac:dyDescent="0.25">
      <c r="A169" s="66" t="s">
        <v>396</v>
      </c>
      <c r="B169" s="66">
        <f>'дод 5'!A42</f>
        <v>1021</v>
      </c>
      <c r="C169" s="67" t="str">
        <f>'дод 5'!B42</f>
        <v>0921</v>
      </c>
      <c r="D169" s="68" t="str">
        <f>'дод 5'!C42</f>
        <v>Надання загальної середньої освіти закладами загальної середньої освіти за рахунок коштів місцевого бюджету</v>
      </c>
      <c r="E169" s="134">
        <f t="shared" si="402"/>
        <v>264627600</v>
      </c>
      <c r="F169" s="134">
        <f>276972600-11595000-750000</f>
        <v>264627600</v>
      </c>
      <c r="G169" s="134">
        <v>146950000</v>
      </c>
      <c r="H169" s="134">
        <f>64072800-250000</f>
        <v>63822800</v>
      </c>
      <c r="I169" s="134"/>
      <c r="J169" s="134">
        <f t="shared" ref="J169:J264" si="427">L169+O169</f>
        <v>65939484</v>
      </c>
      <c r="K169" s="134">
        <f>10653058-3498324+2000000</f>
        <v>9154734</v>
      </c>
      <c r="L169" s="134">
        <v>56784750</v>
      </c>
      <c r="M169" s="134">
        <v>2197510</v>
      </c>
      <c r="N169" s="134">
        <v>276700</v>
      </c>
      <c r="O169" s="134">
        <f>10653058-3498324+2000000</f>
        <v>9154734</v>
      </c>
      <c r="P169" s="134">
        <f t="shared" si="403"/>
        <v>330567084</v>
      </c>
      <c r="Q169" s="179"/>
    </row>
    <row r="170" spans="1:17" s="26" customFormat="1" ht="15.75" x14ac:dyDescent="0.25">
      <c r="A170" s="92"/>
      <c r="B170" s="92"/>
      <c r="C170" s="91"/>
      <c r="D170" s="89" t="s">
        <v>537</v>
      </c>
      <c r="E170" s="137">
        <f>F170+I170</f>
        <v>0</v>
      </c>
      <c r="F170" s="137"/>
      <c r="G170" s="137"/>
      <c r="H170" s="137"/>
      <c r="I170" s="137"/>
      <c r="J170" s="137">
        <f>L170+O170</f>
        <v>2000000</v>
      </c>
      <c r="K170" s="137">
        <v>2000000</v>
      </c>
      <c r="L170" s="137"/>
      <c r="M170" s="137"/>
      <c r="N170" s="137"/>
      <c r="O170" s="137">
        <v>2000000</v>
      </c>
      <c r="P170" s="137">
        <f t="shared" ref="P170" si="428">E170+J170</f>
        <v>2000000</v>
      </c>
      <c r="Q170" s="179"/>
    </row>
    <row r="171" spans="1:17" s="26" customFormat="1" ht="15.75" x14ac:dyDescent="0.25">
      <c r="A171" s="92"/>
      <c r="B171" s="92"/>
      <c r="C171" s="91"/>
      <c r="D171" s="89" t="s">
        <v>538</v>
      </c>
      <c r="E171" s="137">
        <f>E169+E170</f>
        <v>264627600</v>
      </c>
      <c r="F171" s="137">
        <f t="shared" ref="F171" si="429">F169+F170</f>
        <v>264627600</v>
      </c>
      <c r="G171" s="137">
        <f t="shared" ref="G171" si="430">G169+G170</f>
        <v>146950000</v>
      </c>
      <c r="H171" s="137">
        <f t="shared" ref="H171" si="431">H169+H170</f>
        <v>63822800</v>
      </c>
      <c r="I171" s="137">
        <f t="shared" ref="I171" si="432">I169+I170</f>
        <v>0</v>
      </c>
      <c r="J171" s="137">
        <f t="shared" ref="J171" si="433">J169+J170</f>
        <v>67939484</v>
      </c>
      <c r="K171" s="137">
        <f t="shared" ref="K171" si="434">K169+K170</f>
        <v>11154734</v>
      </c>
      <c r="L171" s="137">
        <f t="shared" ref="L171" si="435">L169+L170</f>
        <v>56784750</v>
      </c>
      <c r="M171" s="137">
        <f t="shared" ref="M171" si="436">M169+M170</f>
        <v>2197510</v>
      </c>
      <c r="N171" s="137">
        <f t="shared" ref="N171" si="437">N169+N170</f>
        <v>276700</v>
      </c>
      <c r="O171" s="137">
        <f t="shared" ref="O171" si="438">O169+O170</f>
        <v>11154734</v>
      </c>
      <c r="P171" s="137">
        <f t="shared" ref="P171" si="439">P169+P170</f>
        <v>332567084</v>
      </c>
      <c r="Q171" s="179"/>
    </row>
    <row r="172" spans="1:17" s="135" customFormat="1" ht="63" hidden="1" x14ac:dyDescent="0.25">
      <c r="A172" s="66" t="s">
        <v>398</v>
      </c>
      <c r="B172" s="67">
        <v>1022</v>
      </c>
      <c r="C172" s="66" t="s">
        <v>50</v>
      </c>
      <c r="D172" s="68" t="str">
        <f>'дод 5'!C45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172" s="134">
        <f t="shared" si="402"/>
        <v>19640200</v>
      </c>
      <c r="F172" s="134">
        <v>19640200</v>
      </c>
      <c r="G172" s="134">
        <v>11259000</v>
      </c>
      <c r="H172" s="134">
        <v>2667000</v>
      </c>
      <c r="I172" s="134"/>
      <c r="J172" s="134">
        <f t="shared" si="427"/>
        <v>0</v>
      </c>
      <c r="K172" s="134"/>
      <c r="L172" s="134"/>
      <c r="M172" s="134"/>
      <c r="N172" s="134"/>
      <c r="O172" s="134"/>
      <c r="P172" s="134">
        <f t="shared" si="403"/>
        <v>19640200</v>
      </c>
      <c r="Q172" s="179"/>
    </row>
    <row r="173" spans="1:17" s="135" customFormat="1" ht="15.75" hidden="1" x14ac:dyDescent="0.25">
      <c r="A173" s="66"/>
      <c r="B173" s="67"/>
      <c r="C173" s="66"/>
      <c r="D173" s="68" t="s">
        <v>537</v>
      </c>
      <c r="E173" s="134">
        <f>F173+I173</f>
        <v>0</v>
      </c>
      <c r="F173" s="134"/>
      <c r="G173" s="134"/>
      <c r="H173" s="134"/>
      <c r="I173" s="134"/>
      <c r="J173" s="134">
        <f>L173+O173</f>
        <v>0</v>
      </c>
      <c r="K173" s="134"/>
      <c r="L173" s="134"/>
      <c r="M173" s="134"/>
      <c r="N173" s="134"/>
      <c r="O173" s="134"/>
      <c r="P173" s="134">
        <f t="shared" ref="P173" si="440">E173+J173</f>
        <v>0</v>
      </c>
      <c r="Q173" s="179"/>
    </row>
    <row r="174" spans="1:17" s="135" customFormat="1" ht="15.75" hidden="1" x14ac:dyDescent="0.25">
      <c r="A174" s="66"/>
      <c r="B174" s="67"/>
      <c r="C174" s="66"/>
      <c r="D174" s="68" t="s">
        <v>538</v>
      </c>
      <c r="E174" s="134">
        <f>E172+E173</f>
        <v>19640200</v>
      </c>
      <c r="F174" s="134">
        <f t="shared" ref="F174" si="441">F172+F173</f>
        <v>19640200</v>
      </c>
      <c r="G174" s="134">
        <f t="shared" ref="G174" si="442">G172+G173</f>
        <v>11259000</v>
      </c>
      <c r="H174" s="134">
        <f t="shared" ref="H174" si="443">H172+H173</f>
        <v>2667000</v>
      </c>
      <c r="I174" s="134">
        <f t="shared" ref="I174" si="444">I172+I173</f>
        <v>0</v>
      </c>
      <c r="J174" s="134">
        <f t="shared" ref="J174" si="445">J172+J173</f>
        <v>0</v>
      </c>
      <c r="K174" s="134">
        <f t="shared" ref="K174" si="446">K172+K173</f>
        <v>0</v>
      </c>
      <c r="L174" s="134">
        <f t="shared" ref="L174" si="447">L172+L173</f>
        <v>0</v>
      </c>
      <c r="M174" s="134">
        <f t="shared" ref="M174" si="448">M172+M173</f>
        <v>0</v>
      </c>
      <c r="N174" s="134">
        <f t="shared" ref="N174" si="449">N172+N173</f>
        <v>0</v>
      </c>
      <c r="O174" s="134">
        <f t="shared" ref="O174" si="450">O172+O173</f>
        <v>0</v>
      </c>
      <c r="P174" s="134">
        <f t="shared" ref="P174" si="451">P172+P173</f>
        <v>19640200</v>
      </c>
      <c r="Q174" s="179"/>
    </row>
    <row r="175" spans="1:17" s="135" customFormat="1" ht="78.75" hidden="1" x14ac:dyDescent="0.25">
      <c r="A175" s="66" t="s">
        <v>444</v>
      </c>
      <c r="B175" s="67">
        <v>1025</v>
      </c>
      <c r="C175" s="66" t="s">
        <v>50</v>
      </c>
      <c r="D175" s="68" t="str">
        <f>'дод 5'!C48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175" s="134">
        <f t="shared" si="402"/>
        <v>14028100</v>
      </c>
      <c r="F175" s="134">
        <v>14028100</v>
      </c>
      <c r="G175" s="134">
        <v>9815000</v>
      </c>
      <c r="H175" s="134">
        <v>1219000</v>
      </c>
      <c r="I175" s="134"/>
      <c r="J175" s="134">
        <f t="shared" si="427"/>
        <v>0</v>
      </c>
      <c r="K175" s="134"/>
      <c r="L175" s="134"/>
      <c r="M175" s="134"/>
      <c r="N175" s="134"/>
      <c r="O175" s="134"/>
      <c r="P175" s="134">
        <f t="shared" si="403"/>
        <v>14028100</v>
      </c>
      <c r="Q175" s="179"/>
    </row>
    <row r="176" spans="1:17" s="135" customFormat="1" ht="15.75" hidden="1" x14ac:dyDescent="0.25">
      <c r="A176" s="66"/>
      <c r="B176" s="67"/>
      <c r="C176" s="66"/>
      <c r="D176" s="68" t="s">
        <v>537</v>
      </c>
      <c r="E176" s="134">
        <f>F176+I176</f>
        <v>0</v>
      </c>
      <c r="F176" s="134"/>
      <c r="G176" s="134"/>
      <c r="H176" s="134"/>
      <c r="I176" s="134"/>
      <c r="J176" s="134">
        <f>L176+O176</f>
        <v>0</v>
      </c>
      <c r="K176" s="134"/>
      <c r="L176" s="134"/>
      <c r="M176" s="134"/>
      <c r="N176" s="134"/>
      <c r="O176" s="134"/>
      <c r="P176" s="134">
        <f t="shared" ref="P176" si="452">E176+J176</f>
        <v>0</v>
      </c>
      <c r="Q176" s="179"/>
    </row>
    <row r="177" spans="1:17" s="135" customFormat="1" ht="15.75" hidden="1" x14ac:dyDescent="0.25">
      <c r="A177" s="66"/>
      <c r="B177" s="67"/>
      <c r="C177" s="66"/>
      <c r="D177" s="68" t="s">
        <v>538</v>
      </c>
      <c r="E177" s="134">
        <f>E175+E176</f>
        <v>14028100</v>
      </c>
      <c r="F177" s="134">
        <f t="shared" ref="F177" si="453">F175+F176</f>
        <v>14028100</v>
      </c>
      <c r="G177" s="134">
        <f t="shared" ref="G177" si="454">G175+G176</f>
        <v>9815000</v>
      </c>
      <c r="H177" s="134">
        <f t="shared" ref="H177" si="455">H175+H176</f>
        <v>1219000</v>
      </c>
      <c r="I177" s="134">
        <f t="shared" ref="I177" si="456">I175+I176</f>
        <v>0</v>
      </c>
      <c r="J177" s="134">
        <f t="shared" ref="J177" si="457">J175+J176</f>
        <v>0</v>
      </c>
      <c r="K177" s="134">
        <f t="shared" ref="K177" si="458">K175+K176</f>
        <v>0</v>
      </c>
      <c r="L177" s="134">
        <f t="shared" ref="L177" si="459">L175+L176</f>
        <v>0</v>
      </c>
      <c r="M177" s="134">
        <f t="shared" ref="M177" si="460">M175+M176</f>
        <v>0</v>
      </c>
      <c r="N177" s="134">
        <f t="shared" ref="N177" si="461">N175+N176</f>
        <v>0</v>
      </c>
      <c r="O177" s="134">
        <f t="shared" ref="O177" si="462">O175+O176</f>
        <v>0</v>
      </c>
      <c r="P177" s="134">
        <f t="shared" ref="P177" si="463">P175+P176</f>
        <v>14028100</v>
      </c>
      <c r="Q177" s="179"/>
    </row>
    <row r="178" spans="1:17" s="135" customFormat="1" ht="47.25" hidden="1" x14ac:dyDescent="0.25">
      <c r="A178" s="66" t="s">
        <v>400</v>
      </c>
      <c r="B178" s="67">
        <v>1031</v>
      </c>
      <c r="C178" s="66" t="s">
        <v>46</v>
      </c>
      <c r="D178" s="68" t="str">
        <f>'дод 5'!C51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178" s="134">
        <f t="shared" si="402"/>
        <v>508400300</v>
      </c>
      <c r="F178" s="134">
        <v>508400300</v>
      </c>
      <c r="G178" s="134">
        <v>415576000</v>
      </c>
      <c r="H178" s="134"/>
      <c r="I178" s="134"/>
      <c r="J178" s="134">
        <f t="shared" si="427"/>
        <v>0</v>
      </c>
      <c r="K178" s="134"/>
      <c r="L178" s="134"/>
      <c r="M178" s="134"/>
      <c r="N178" s="134"/>
      <c r="O178" s="134"/>
      <c r="P178" s="134">
        <f t="shared" si="403"/>
        <v>508400300</v>
      </c>
      <c r="Q178" s="179"/>
    </row>
    <row r="179" spans="1:17" s="138" customFormat="1" ht="31.5" hidden="1" x14ac:dyDescent="0.25">
      <c r="A179" s="92"/>
      <c r="B179" s="91"/>
      <c r="C179" s="91"/>
      <c r="D179" s="89" t="s">
        <v>356</v>
      </c>
      <c r="E179" s="134">
        <f t="shared" si="402"/>
        <v>506171900</v>
      </c>
      <c r="F179" s="137">
        <v>506171900</v>
      </c>
      <c r="G179" s="137">
        <v>415576000</v>
      </c>
      <c r="H179" s="137"/>
      <c r="I179" s="137"/>
      <c r="J179" s="137">
        <f t="shared" si="427"/>
        <v>0</v>
      </c>
      <c r="K179" s="137"/>
      <c r="L179" s="137"/>
      <c r="M179" s="137"/>
      <c r="N179" s="137"/>
      <c r="O179" s="137"/>
      <c r="P179" s="137">
        <f t="shared" si="403"/>
        <v>506171900</v>
      </c>
      <c r="Q179" s="179"/>
    </row>
    <row r="180" spans="1:17" s="138" customFormat="1" ht="34.9" hidden="1" customHeight="1" x14ac:dyDescent="0.25">
      <c r="A180" s="92"/>
      <c r="B180" s="91"/>
      <c r="C180" s="91"/>
      <c r="D180" s="89" t="s">
        <v>355</v>
      </c>
      <c r="E180" s="137">
        <f t="shared" si="402"/>
        <v>2228400</v>
      </c>
      <c r="F180" s="137">
        <v>2228400</v>
      </c>
      <c r="G180" s="137"/>
      <c r="H180" s="137"/>
      <c r="I180" s="137"/>
      <c r="J180" s="137">
        <f t="shared" si="427"/>
        <v>0</v>
      </c>
      <c r="K180" s="137"/>
      <c r="L180" s="137"/>
      <c r="M180" s="137"/>
      <c r="N180" s="137"/>
      <c r="O180" s="137"/>
      <c r="P180" s="137">
        <f t="shared" si="403"/>
        <v>2228400</v>
      </c>
      <c r="Q180" s="179"/>
    </row>
    <row r="181" spans="1:17" s="138" customFormat="1" ht="15.75" hidden="1" x14ac:dyDescent="0.25">
      <c r="A181" s="92"/>
      <c r="B181" s="91"/>
      <c r="C181" s="91"/>
      <c r="D181" s="68" t="s">
        <v>552</v>
      </c>
      <c r="E181" s="134">
        <f>F181+I181</f>
        <v>0</v>
      </c>
      <c r="F181" s="134"/>
      <c r="G181" s="134"/>
      <c r="H181" s="134"/>
      <c r="I181" s="134"/>
      <c r="J181" s="134">
        <f>L181+O181</f>
        <v>0</v>
      </c>
      <c r="K181" s="134"/>
      <c r="L181" s="134"/>
      <c r="M181" s="134"/>
      <c r="N181" s="134"/>
      <c r="O181" s="134"/>
      <c r="P181" s="134">
        <f t="shared" si="403"/>
        <v>0</v>
      </c>
      <c r="Q181" s="179"/>
    </row>
    <row r="182" spans="1:17" s="138" customFormat="1" ht="31.5" hidden="1" x14ac:dyDescent="0.25">
      <c r="A182" s="92"/>
      <c r="B182" s="91"/>
      <c r="C182" s="91"/>
      <c r="D182" s="89" t="s">
        <v>356</v>
      </c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79"/>
    </row>
    <row r="183" spans="1:17" s="138" customFormat="1" ht="34.15" hidden="1" customHeight="1" x14ac:dyDescent="0.25">
      <c r="A183" s="92"/>
      <c r="B183" s="91"/>
      <c r="C183" s="91"/>
      <c r="D183" s="89" t="s">
        <v>355</v>
      </c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79"/>
    </row>
    <row r="184" spans="1:17" s="138" customFormat="1" ht="15.75" hidden="1" x14ac:dyDescent="0.25">
      <c r="A184" s="92"/>
      <c r="B184" s="91"/>
      <c r="C184" s="91"/>
      <c r="D184" s="68" t="s">
        <v>539</v>
      </c>
      <c r="E184" s="137">
        <f>E178+E181</f>
        <v>508400300</v>
      </c>
      <c r="F184" s="137">
        <f t="shared" ref="F184:P184" si="464">F178+F181</f>
        <v>508400300</v>
      </c>
      <c r="G184" s="137">
        <f t="shared" si="464"/>
        <v>415576000</v>
      </c>
      <c r="H184" s="137">
        <f t="shared" si="464"/>
        <v>0</v>
      </c>
      <c r="I184" s="137">
        <f t="shared" si="464"/>
        <v>0</v>
      </c>
      <c r="J184" s="137">
        <f t="shared" si="464"/>
        <v>0</v>
      </c>
      <c r="K184" s="137">
        <f t="shared" si="464"/>
        <v>0</v>
      </c>
      <c r="L184" s="137">
        <f t="shared" si="464"/>
        <v>0</v>
      </c>
      <c r="M184" s="137">
        <f t="shared" si="464"/>
        <v>0</v>
      </c>
      <c r="N184" s="137">
        <f t="shared" si="464"/>
        <v>0</v>
      </c>
      <c r="O184" s="137">
        <f t="shared" si="464"/>
        <v>0</v>
      </c>
      <c r="P184" s="137">
        <f t="shared" si="464"/>
        <v>508400300</v>
      </c>
      <c r="Q184" s="179"/>
    </row>
    <row r="185" spans="1:17" s="138" customFormat="1" ht="31.5" hidden="1" x14ac:dyDescent="0.25">
      <c r="A185" s="92"/>
      <c r="B185" s="91"/>
      <c r="C185" s="91"/>
      <c r="D185" s="89" t="s">
        <v>356</v>
      </c>
      <c r="E185" s="137">
        <f>E179</f>
        <v>506171900</v>
      </c>
      <c r="F185" s="137">
        <f t="shared" ref="F185:P185" si="465">F179</f>
        <v>506171900</v>
      </c>
      <c r="G185" s="137">
        <f t="shared" si="465"/>
        <v>415576000</v>
      </c>
      <c r="H185" s="137">
        <f t="shared" si="465"/>
        <v>0</v>
      </c>
      <c r="I185" s="137">
        <f t="shared" si="465"/>
        <v>0</v>
      </c>
      <c r="J185" s="137">
        <f t="shared" si="465"/>
        <v>0</v>
      </c>
      <c r="K185" s="137">
        <f t="shared" si="465"/>
        <v>0</v>
      </c>
      <c r="L185" s="137">
        <f t="shared" si="465"/>
        <v>0</v>
      </c>
      <c r="M185" s="137">
        <f t="shared" si="465"/>
        <v>0</v>
      </c>
      <c r="N185" s="137">
        <f t="shared" si="465"/>
        <v>0</v>
      </c>
      <c r="O185" s="137">
        <f t="shared" si="465"/>
        <v>0</v>
      </c>
      <c r="P185" s="137">
        <f t="shared" si="465"/>
        <v>506171900</v>
      </c>
      <c r="Q185" s="179"/>
    </row>
    <row r="186" spans="1:17" s="138" customFormat="1" ht="33.75" hidden="1" customHeight="1" x14ac:dyDescent="0.25">
      <c r="A186" s="92"/>
      <c r="B186" s="91"/>
      <c r="C186" s="91"/>
      <c r="D186" s="89" t="s">
        <v>355</v>
      </c>
      <c r="E186" s="137">
        <f>E180</f>
        <v>2228400</v>
      </c>
      <c r="F186" s="137">
        <f t="shared" ref="F186:P186" si="466">F180</f>
        <v>2228400</v>
      </c>
      <c r="G186" s="137">
        <f t="shared" si="466"/>
        <v>0</v>
      </c>
      <c r="H186" s="137">
        <f t="shared" si="466"/>
        <v>0</v>
      </c>
      <c r="I186" s="137">
        <f t="shared" si="466"/>
        <v>0</v>
      </c>
      <c r="J186" s="137">
        <f t="shared" si="466"/>
        <v>0</v>
      </c>
      <c r="K186" s="137">
        <f t="shared" si="466"/>
        <v>0</v>
      </c>
      <c r="L186" s="137">
        <f t="shared" si="466"/>
        <v>0</v>
      </c>
      <c r="M186" s="137">
        <f t="shared" si="466"/>
        <v>0</v>
      </c>
      <c r="N186" s="137">
        <f t="shared" si="466"/>
        <v>0</v>
      </c>
      <c r="O186" s="137">
        <f t="shared" si="466"/>
        <v>0</v>
      </c>
      <c r="P186" s="137">
        <f t="shared" si="466"/>
        <v>2228400</v>
      </c>
      <c r="Q186" s="179"/>
    </row>
    <row r="187" spans="1:17" s="135" customFormat="1" ht="78.75" hidden="1" x14ac:dyDescent="0.25">
      <c r="A187" s="66" t="s">
        <v>401</v>
      </c>
      <c r="B187" s="66" t="s">
        <v>402</v>
      </c>
      <c r="C187" s="66" t="s">
        <v>50</v>
      </c>
      <c r="D187" s="68" t="str">
        <f>'дод 5'!C60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187" s="134">
        <f t="shared" si="402"/>
        <v>20154300</v>
      </c>
      <c r="F187" s="134">
        <v>20154300</v>
      </c>
      <c r="G187" s="134">
        <v>16520000</v>
      </c>
      <c r="H187" s="134"/>
      <c r="I187" s="134"/>
      <c r="J187" s="134">
        <f t="shared" si="427"/>
        <v>0</v>
      </c>
      <c r="K187" s="134"/>
      <c r="L187" s="134"/>
      <c r="M187" s="134"/>
      <c r="N187" s="134"/>
      <c r="O187" s="134"/>
      <c r="P187" s="134">
        <f t="shared" si="403"/>
        <v>20154300</v>
      </c>
      <c r="Q187" s="179"/>
    </row>
    <row r="188" spans="1:17" s="138" customFormat="1" ht="31.5" hidden="1" x14ac:dyDescent="0.25">
      <c r="A188" s="92"/>
      <c r="B188" s="91"/>
      <c r="C188" s="91"/>
      <c r="D188" s="89" t="s">
        <v>356</v>
      </c>
      <c r="E188" s="137">
        <f t="shared" si="402"/>
        <v>20154300</v>
      </c>
      <c r="F188" s="137">
        <v>20154300</v>
      </c>
      <c r="G188" s="137">
        <v>16520000</v>
      </c>
      <c r="H188" s="137"/>
      <c r="I188" s="137"/>
      <c r="J188" s="137">
        <f t="shared" ref="J188:J194" si="467">L188+O188</f>
        <v>0</v>
      </c>
      <c r="K188" s="137"/>
      <c r="L188" s="137"/>
      <c r="M188" s="137"/>
      <c r="N188" s="137"/>
      <c r="O188" s="137"/>
      <c r="P188" s="137">
        <f t="shared" ref="P188:P195" si="468">E188+J188</f>
        <v>20154300</v>
      </c>
      <c r="Q188" s="179"/>
    </row>
    <row r="189" spans="1:17" s="138" customFormat="1" ht="15.75" hidden="1" x14ac:dyDescent="0.25">
      <c r="A189" s="92"/>
      <c r="B189" s="91"/>
      <c r="C189" s="91"/>
      <c r="D189" s="68" t="s">
        <v>552</v>
      </c>
      <c r="E189" s="134">
        <f>F189+I189</f>
        <v>0</v>
      </c>
      <c r="F189" s="134"/>
      <c r="G189" s="134"/>
      <c r="H189" s="134"/>
      <c r="I189" s="134"/>
      <c r="J189" s="134">
        <f>L189+O189</f>
        <v>0</v>
      </c>
      <c r="K189" s="134"/>
      <c r="L189" s="134"/>
      <c r="M189" s="134"/>
      <c r="N189" s="134"/>
      <c r="O189" s="134"/>
      <c r="P189" s="134">
        <f t="shared" si="468"/>
        <v>0</v>
      </c>
      <c r="Q189" s="179"/>
    </row>
    <row r="190" spans="1:17" s="138" customFormat="1" ht="31.5" hidden="1" x14ac:dyDescent="0.25">
      <c r="A190" s="92"/>
      <c r="B190" s="91"/>
      <c r="C190" s="91"/>
      <c r="D190" s="89" t="s">
        <v>356</v>
      </c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79"/>
    </row>
    <row r="191" spans="1:17" s="138" customFormat="1" ht="15.75" hidden="1" x14ac:dyDescent="0.25">
      <c r="A191" s="92"/>
      <c r="B191" s="91"/>
      <c r="C191" s="91"/>
      <c r="D191" s="68" t="s">
        <v>539</v>
      </c>
      <c r="E191" s="137">
        <f t="shared" ref="E191:P191" si="469">E187+E189</f>
        <v>20154300</v>
      </c>
      <c r="F191" s="137">
        <f t="shared" si="469"/>
        <v>20154300</v>
      </c>
      <c r="G191" s="137">
        <f t="shared" si="469"/>
        <v>16520000</v>
      </c>
      <c r="H191" s="137">
        <f t="shared" si="469"/>
        <v>0</v>
      </c>
      <c r="I191" s="137">
        <f t="shared" si="469"/>
        <v>0</v>
      </c>
      <c r="J191" s="137">
        <f t="shared" si="469"/>
        <v>0</v>
      </c>
      <c r="K191" s="137">
        <f t="shared" si="469"/>
        <v>0</v>
      </c>
      <c r="L191" s="137">
        <f t="shared" si="469"/>
        <v>0</v>
      </c>
      <c r="M191" s="137">
        <f t="shared" si="469"/>
        <v>0</v>
      </c>
      <c r="N191" s="137">
        <f t="shared" si="469"/>
        <v>0</v>
      </c>
      <c r="O191" s="137">
        <f t="shared" si="469"/>
        <v>0</v>
      </c>
      <c r="P191" s="137">
        <f t="shared" si="469"/>
        <v>20154300</v>
      </c>
      <c r="Q191" s="179"/>
    </row>
    <row r="192" spans="1:17" s="138" customFormat="1" ht="31.5" hidden="1" x14ac:dyDescent="0.25">
      <c r="A192" s="92"/>
      <c r="B192" s="91"/>
      <c r="C192" s="91"/>
      <c r="D192" s="89" t="s">
        <v>356</v>
      </c>
      <c r="E192" s="137">
        <f t="shared" ref="E192:P192" si="470">E188</f>
        <v>20154300</v>
      </c>
      <c r="F192" s="137">
        <f t="shared" si="470"/>
        <v>20154300</v>
      </c>
      <c r="G192" s="137">
        <f t="shared" si="470"/>
        <v>16520000</v>
      </c>
      <c r="H192" s="137">
        <f t="shared" si="470"/>
        <v>0</v>
      </c>
      <c r="I192" s="137">
        <f t="shared" si="470"/>
        <v>0</v>
      </c>
      <c r="J192" s="137">
        <f t="shared" si="470"/>
        <v>0</v>
      </c>
      <c r="K192" s="137">
        <f t="shared" si="470"/>
        <v>0</v>
      </c>
      <c r="L192" s="137">
        <f t="shared" si="470"/>
        <v>0</v>
      </c>
      <c r="M192" s="137">
        <f t="shared" si="470"/>
        <v>0</v>
      </c>
      <c r="N192" s="137">
        <f t="shared" si="470"/>
        <v>0</v>
      </c>
      <c r="O192" s="137">
        <f t="shared" si="470"/>
        <v>0</v>
      </c>
      <c r="P192" s="137">
        <f t="shared" si="470"/>
        <v>20154300</v>
      </c>
      <c r="Q192" s="179"/>
    </row>
    <row r="193" spans="1:17" s="135" customFormat="1" ht="78.75" hidden="1" x14ac:dyDescent="0.25">
      <c r="A193" s="66" t="s">
        <v>445</v>
      </c>
      <c r="B193" s="67">
        <v>1035</v>
      </c>
      <c r="C193" s="66" t="s">
        <v>50</v>
      </c>
      <c r="D193" s="68" t="str">
        <f>'дод 5'!C66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193" s="134">
        <f t="shared" si="402"/>
        <v>1773800</v>
      </c>
      <c r="F193" s="134">
        <v>1773800</v>
      </c>
      <c r="G193" s="134">
        <v>1454000</v>
      </c>
      <c r="H193" s="134"/>
      <c r="I193" s="134"/>
      <c r="J193" s="134">
        <f t="shared" si="427"/>
        <v>0</v>
      </c>
      <c r="K193" s="134"/>
      <c r="L193" s="134"/>
      <c r="M193" s="134"/>
      <c r="N193" s="134"/>
      <c r="O193" s="134"/>
      <c r="P193" s="134">
        <f t="shared" si="403"/>
        <v>1773800</v>
      </c>
      <c r="Q193" s="179"/>
    </row>
    <row r="194" spans="1:17" s="138" customFormat="1" ht="31.5" hidden="1" x14ac:dyDescent="0.25">
      <c r="A194" s="92"/>
      <c r="B194" s="91"/>
      <c r="C194" s="92"/>
      <c r="D194" s="89" t="s">
        <v>356</v>
      </c>
      <c r="E194" s="137">
        <f t="shared" si="402"/>
        <v>1773800</v>
      </c>
      <c r="F194" s="137">
        <v>1773800</v>
      </c>
      <c r="G194" s="137">
        <v>1454000</v>
      </c>
      <c r="H194" s="137"/>
      <c r="I194" s="137"/>
      <c r="J194" s="137">
        <f t="shared" si="467"/>
        <v>0</v>
      </c>
      <c r="K194" s="137"/>
      <c r="L194" s="137"/>
      <c r="M194" s="137"/>
      <c r="N194" s="137"/>
      <c r="O194" s="137"/>
      <c r="P194" s="137">
        <f t="shared" si="468"/>
        <v>1773800</v>
      </c>
      <c r="Q194" s="179"/>
    </row>
    <row r="195" spans="1:17" s="138" customFormat="1" ht="15.75" hidden="1" x14ac:dyDescent="0.25">
      <c r="A195" s="92"/>
      <c r="B195" s="91"/>
      <c r="C195" s="92"/>
      <c r="D195" s="68" t="s">
        <v>552</v>
      </c>
      <c r="E195" s="134">
        <f>F195+I195</f>
        <v>0</v>
      </c>
      <c r="F195" s="134"/>
      <c r="G195" s="134"/>
      <c r="H195" s="134"/>
      <c r="I195" s="134"/>
      <c r="J195" s="134">
        <f>L195+O195</f>
        <v>0</v>
      </c>
      <c r="K195" s="134"/>
      <c r="L195" s="134"/>
      <c r="M195" s="134"/>
      <c r="N195" s="134"/>
      <c r="O195" s="134"/>
      <c r="P195" s="134">
        <f t="shared" si="468"/>
        <v>0</v>
      </c>
      <c r="Q195" s="179"/>
    </row>
    <row r="196" spans="1:17" s="138" customFormat="1" ht="31.5" hidden="1" x14ac:dyDescent="0.25">
      <c r="A196" s="92"/>
      <c r="B196" s="91"/>
      <c r="C196" s="92"/>
      <c r="D196" s="89" t="s">
        <v>356</v>
      </c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79"/>
    </row>
    <row r="197" spans="1:17" s="138" customFormat="1" ht="15.75" hidden="1" x14ac:dyDescent="0.25">
      <c r="A197" s="92"/>
      <c r="B197" s="91"/>
      <c r="C197" s="92"/>
      <c r="D197" s="68" t="s">
        <v>539</v>
      </c>
      <c r="E197" s="137">
        <f>E193+E195</f>
        <v>1773800</v>
      </c>
      <c r="F197" s="137">
        <f t="shared" ref="F197:P197" si="471">F193+F195</f>
        <v>1773800</v>
      </c>
      <c r="G197" s="137">
        <f t="shared" si="471"/>
        <v>1454000</v>
      </c>
      <c r="H197" s="137">
        <f t="shared" si="471"/>
        <v>0</v>
      </c>
      <c r="I197" s="137">
        <f t="shared" si="471"/>
        <v>0</v>
      </c>
      <c r="J197" s="137">
        <f t="shared" si="471"/>
        <v>0</v>
      </c>
      <c r="K197" s="137">
        <f t="shared" si="471"/>
        <v>0</v>
      </c>
      <c r="L197" s="137">
        <f t="shared" si="471"/>
        <v>0</v>
      </c>
      <c r="M197" s="137">
        <f t="shared" si="471"/>
        <v>0</v>
      </c>
      <c r="N197" s="137">
        <f t="shared" si="471"/>
        <v>0</v>
      </c>
      <c r="O197" s="137">
        <f t="shared" si="471"/>
        <v>0</v>
      </c>
      <c r="P197" s="137">
        <f t="shared" si="471"/>
        <v>1773800</v>
      </c>
      <c r="Q197" s="179"/>
    </row>
    <row r="198" spans="1:17" s="138" customFormat="1" ht="31.5" hidden="1" x14ac:dyDescent="0.25">
      <c r="A198" s="92"/>
      <c r="B198" s="91"/>
      <c r="C198" s="92"/>
      <c r="D198" s="89" t="s">
        <v>356</v>
      </c>
      <c r="E198" s="137">
        <f>E194</f>
        <v>1773800</v>
      </c>
      <c r="F198" s="137">
        <f t="shared" ref="F198:P198" si="472">F194</f>
        <v>1773800</v>
      </c>
      <c r="G198" s="137">
        <f t="shared" si="472"/>
        <v>1454000</v>
      </c>
      <c r="H198" s="137">
        <f t="shared" si="472"/>
        <v>0</v>
      </c>
      <c r="I198" s="137">
        <f t="shared" si="472"/>
        <v>0</v>
      </c>
      <c r="J198" s="137">
        <f t="shared" si="472"/>
        <v>0</v>
      </c>
      <c r="K198" s="137">
        <f t="shared" si="472"/>
        <v>0</v>
      </c>
      <c r="L198" s="137">
        <f t="shared" si="472"/>
        <v>0</v>
      </c>
      <c r="M198" s="137">
        <f t="shared" si="472"/>
        <v>0</v>
      </c>
      <c r="N198" s="137">
        <f t="shared" si="472"/>
        <v>0</v>
      </c>
      <c r="O198" s="137">
        <f t="shared" si="472"/>
        <v>0</v>
      </c>
      <c r="P198" s="137">
        <f t="shared" si="472"/>
        <v>1773800</v>
      </c>
      <c r="Q198" s="179"/>
    </row>
    <row r="199" spans="1:17" s="138" customFormat="1" ht="31.5" hidden="1" x14ac:dyDescent="0.25">
      <c r="A199" s="66" t="s">
        <v>565</v>
      </c>
      <c r="B199" s="67">
        <v>1061</v>
      </c>
      <c r="C199" s="66" t="s">
        <v>46</v>
      </c>
      <c r="D199" s="68" t="s">
        <v>397</v>
      </c>
      <c r="E199" s="137">
        <f>F199+I199</f>
        <v>0</v>
      </c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>
        <f>E199+J199</f>
        <v>0</v>
      </c>
      <c r="Q199" s="179"/>
    </row>
    <row r="200" spans="1:17" s="138" customFormat="1" ht="31.5" hidden="1" x14ac:dyDescent="0.25">
      <c r="A200" s="66"/>
      <c r="B200" s="67"/>
      <c r="C200" s="66"/>
      <c r="D200" s="89" t="s">
        <v>564</v>
      </c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79"/>
    </row>
    <row r="201" spans="1:17" s="138" customFormat="1" ht="15.75" hidden="1" x14ac:dyDescent="0.25">
      <c r="A201" s="66"/>
      <c r="B201" s="67"/>
      <c r="C201" s="66"/>
      <c r="D201" s="68" t="s">
        <v>552</v>
      </c>
      <c r="E201" s="137">
        <f t="shared" si="402"/>
        <v>0</v>
      </c>
      <c r="F201" s="134"/>
      <c r="G201" s="134"/>
      <c r="H201" s="137"/>
      <c r="I201" s="137"/>
      <c r="J201" s="137"/>
      <c r="K201" s="137"/>
      <c r="L201" s="137"/>
      <c r="M201" s="137"/>
      <c r="N201" s="137"/>
      <c r="O201" s="137"/>
      <c r="P201" s="137">
        <f t="shared" ref="P201:P202" si="473">E201+J201</f>
        <v>0</v>
      </c>
      <c r="Q201" s="179"/>
    </row>
    <row r="202" spans="1:17" s="138" customFormat="1" ht="31.5" hidden="1" x14ac:dyDescent="0.25">
      <c r="A202" s="92"/>
      <c r="B202" s="91"/>
      <c r="C202" s="92"/>
      <c r="D202" s="89" t="s">
        <v>564</v>
      </c>
      <c r="E202" s="137">
        <f t="shared" si="402"/>
        <v>0</v>
      </c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>
        <f t="shared" si="473"/>
        <v>0</v>
      </c>
      <c r="Q202" s="179"/>
    </row>
    <row r="203" spans="1:17" s="138" customFormat="1" ht="15.75" hidden="1" x14ac:dyDescent="0.25">
      <c r="A203" s="66"/>
      <c r="B203" s="67"/>
      <c r="C203" s="66"/>
      <c r="D203" s="68" t="s">
        <v>539</v>
      </c>
      <c r="E203" s="137">
        <f>E199+E201</f>
        <v>0</v>
      </c>
      <c r="F203" s="137">
        <f t="shared" ref="F203:P203" si="474">F199+F201</f>
        <v>0</v>
      </c>
      <c r="G203" s="137">
        <f t="shared" si="474"/>
        <v>0</v>
      </c>
      <c r="H203" s="137">
        <f t="shared" si="474"/>
        <v>0</v>
      </c>
      <c r="I203" s="137">
        <f t="shared" si="474"/>
        <v>0</v>
      </c>
      <c r="J203" s="137">
        <f t="shared" si="474"/>
        <v>0</v>
      </c>
      <c r="K203" s="137">
        <f t="shared" si="474"/>
        <v>0</v>
      </c>
      <c r="L203" s="137">
        <f t="shared" si="474"/>
        <v>0</v>
      </c>
      <c r="M203" s="137">
        <f t="shared" si="474"/>
        <v>0</v>
      </c>
      <c r="N203" s="137">
        <f t="shared" si="474"/>
        <v>0</v>
      </c>
      <c r="O203" s="137">
        <f t="shared" si="474"/>
        <v>0</v>
      </c>
      <c r="P203" s="137">
        <f t="shared" si="474"/>
        <v>0</v>
      </c>
      <c r="Q203" s="179"/>
    </row>
    <row r="204" spans="1:17" s="138" customFormat="1" ht="31.5" hidden="1" x14ac:dyDescent="0.25">
      <c r="A204" s="92"/>
      <c r="B204" s="91"/>
      <c r="C204" s="92"/>
      <c r="D204" s="89" t="s">
        <v>564</v>
      </c>
      <c r="E204" s="137">
        <f>E200+E202</f>
        <v>0</v>
      </c>
      <c r="F204" s="137">
        <f t="shared" ref="F204:P204" si="475">F200+F202</f>
        <v>0</v>
      </c>
      <c r="G204" s="137">
        <f t="shared" si="475"/>
        <v>0</v>
      </c>
      <c r="H204" s="137">
        <f t="shared" si="475"/>
        <v>0</v>
      </c>
      <c r="I204" s="137">
        <f t="shared" si="475"/>
        <v>0</v>
      </c>
      <c r="J204" s="137">
        <f t="shared" si="475"/>
        <v>0</v>
      </c>
      <c r="K204" s="137">
        <f t="shared" si="475"/>
        <v>0</v>
      </c>
      <c r="L204" s="137">
        <f t="shared" si="475"/>
        <v>0</v>
      </c>
      <c r="M204" s="137">
        <f t="shared" si="475"/>
        <v>0</v>
      </c>
      <c r="N204" s="137">
        <f t="shared" si="475"/>
        <v>0</v>
      </c>
      <c r="O204" s="137">
        <f t="shared" si="475"/>
        <v>0</v>
      </c>
      <c r="P204" s="137">
        <f t="shared" si="475"/>
        <v>0</v>
      </c>
      <c r="Q204" s="179"/>
    </row>
    <row r="205" spans="1:17" s="135" customFormat="1" ht="31.5" hidden="1" x14ac:dyDescent="0.25">
      <c r="A205" s="66" t="s">
        <v>403</v>
      </c>
      <c r="B205" s="66" t="s">
        <v>49</v>
      </c>
      <c r="C205" s="66" t="s">
        <v>52</v>
      </c>
      <c r="D205" s="68" t="str">
        <f>'дод 5'!C79</f>
        <v>Надання позашкільної освіти закладами позашкільної освіти, заходи із позашкільної роботи з дітьми</v>
      </c>
      <c r="E205" s="134">
        <f t="shared" si="402"/>
        <v>49233900</v>
      </c>
      <c r="F205" s="134">
        <v>49233900</v>
      </c>
      <c r="G205" s="134">
        <v>34500000</v>
      </c>
      <c r="H205" s="134">
        <v>6479900</v>
      </c>
      <c r="I205" s="134"/>
      <c r="J205" s="134">
        <f t="shared" si="427"/>
        <v>1000000</v>
      </c>
      <c r="K205" s="134">
        <v>1000000</v>
      </c>
      <c r="L205" s="134"/>
      <c r="M205" s="134"/>
      <c r="N205" s="134"/>
      <c r="O205" s="134">
        <v>1000000</v>
      </c>
      <c r="P205" s="134">
        <f t="shared" si="403"/>
        <v>50233900</v>
      </c>
      <c r="Q205" s="179"/>
    </row>
    <row r="206" spans="1:17" s="135" customFormat="1" ht="15.75" hidden="1" x14ac:dyDescent="0.25">
      <c r="A206" s="66"/>
      <c r="B206" s="66"/>
      <c r="C206" s="66"/>
      <c r="D206" s="68" t="s">
        <v>537</v>
      </c>
      <c r="E206" s="134">
        <f>F206+I206</f>
        <v>0</v>
      </c>
      <c r="F206" s="134"/>
      <c r="G206" s="134"/>
      <c r="H206" s="134"/>
      <c r="I206" s="134"/>
      <c r="J206" s="134">
        <f>L206+O206</f>
        <v>0</v>
      </c>
      <c r="K206" s="134"/>
      <c r="L206" s="134"/>
      <c r="M206" s="134"/>
      <c r="N206" s="134"/>
      <c r="O206" s="134"/>
      <c r="P206" s="134">
        <f t="shared" ref="P206" si="476">E206+J206</f>
        <v>0</v>
      </c>
      <c r="Q206" s="179"/>
    </row>
    <row r="207" spans="1:17" s="135" customFormat="1" ht="15.75" hidden="1" x14ac:dyDescent="0.25">
      <c r="A207" s="66"/>
      <c r="B207" s="66"/>
      <c r="C207" s="66"/>
      <c r="D207" s="68" t="s">
        <v>538</v>
      </c>
      <c r="E207" s="134">
        <f>E205+E206</f>
        <v>49233900</v>
      </c>
      <c r="F207" s="134">
        <f t="shared" ref="F207" si="477">F205+F206</f>
        <v>49233900</v>
      </c>
      <c r="G207" s="134">
        <f t="shared" ref="G207" si="478">G205+G206</f>
        <v>34500000</v>
      </c>
      <c r="H207" s="134">
        <f t="shared" ref="H207" si="479">H205+H206</f>
        <v>6479900</v>
      </c>
      <c r="I207" s="134">
        <f t="shared" ref="I207" si="480">I205+I206</f>
        <v>0</v>
      </c>
      <c r="J207" s="134">
        <f t="shared" ref="J207" si="481">J205+J206</f>
        <v>1000000</v>
      </c>
      <c r="K207" s="134">
        <f t="shared" ref="K207" si="482">K205+K206</f>
        <v>1000000</v>
      </c>
      <c r="L207" s="134">
        <f t="shared" ref="L207" si="483">L205+L206</f>
        <v>0</v>
      </c>
      <c r="M207" s="134">
        <f t="shared" ref="M207" si="484">M205+M206</f>
        <v>0</v>
      </c>
      <c r="N207" s="134">
        <f t="shared" ref="N207" si="485">N205+N206</f>
        <v>0</v>
      </c>
      <c r="O207" s="134">
        <f t="shared" ref="O207" si="486">O205+O206</f>
        <v>1000000</v>
      </c>
      <c r="P207" s="134">
        <f t="shared" ref="P207" si="487">P205+P206</f>
        <v>50233900</v>
      </c>
      <c r="Q207" s="179"/>
    </row>
    <row r="208" spans="1:17" s="135" customFormat="1" ht="47.25" hidden="1" x14ac:dyDescent="0.25">
      <c r="A208" s="66" t="s">
        <v>462</v>
      </c>
      <c r="B208" s="67">
        <v>1091</v>
      </c>
      <c r="C208" s="66" t="s">
        <v>463</v>
      </c>
      <c r="D208" s="68" t="str">
        <f>'дод 5'!C85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208" s="134">
        <f t="shared" si="402"/>
        <v>164761300</v>
      </c>
      <c r="F208" s="134">
        <f>166005300-500000-744000</f>
        <v>164761300</v>
      </c>
      <c r="G208" s="134">
        <f>91215400-609000</f>
        <v>90606400</v>
      </c>
      <c r="H208" s="134">
        <v>18732100</v>
      </c>
      <c r="I208" s="134"/>
      <c r="J208" s="134">
        <f>L208+O208</f>
        <v>14580725</v>
      </c>
      <c r="K208" s="134"/>
      <c r="L208" s="134">
        <v>14430725</v>
      </c>
      <c r="M208" s="134">
        <v>4542152</v>
      </c>
      <c r="N208" s="134">
        <v>5317700</v>
      </c>
      <c r="O208" s="134">
        <v>150000</v>
      </c>
      <c r="P208" s="134">
        <f t="shared" si="403"/>
        <v>179342025</v>
      </c>
      <c r="Q208" s="179"/>
    </row>
    <row r="209" spans="1:17" s="135" customFormat="1" ht="15.75" hidden="1" x14ac:dyDescent="0.25">
      <c r="A209" s="66"/>
      <c r="B209" s="67"/>
      <c r="C209" s="66"/>
      <c r="D209" s="68" t="s">
        <v>537</v>
      </c>
      <c r="E209" s="134">
        <f>F209+I209</f>
        <v>0</v>
      </c>
      <c r="F209" s="134"/>
      <c r="G209" s="134"/>
      <c r="H209" s="134"/>
      <c r="I209" s="134"/>
      <c r="J209" s="134">
        <f>L209+O209</f>
        <v>0</v>
      </c>
      <c r="K209" s="134"/>
      <c r="L209" s="134"/>
      <c r="M209" s="134"/>
      <c r="N209" s="134"/>
      <c r="O209" s="134"/>
      <c r="P209" s="134">
        <f t="shared" ref="P209" si="488">E209+J209</f>
        <v>0</v>
      </c>
      <c r="Q209" s="179"/>
    </row>
    <row r="210" spans="1:17" s="135" customFormat="1" ht="15.75" hidden="1" x14ac:dyDescent="0.25">
      <c r="A210" s="66"/>
      <c r="B210" s="67"/>
      <c r="C210" s="66"/>
      <c r="D210" s="68" t="s">
        <v>538</v>
      </c>
      <c r="E210" s="134">
        <f>E208+E209</f>
        <v>164761300</v>
      </c>
      <c r="F210" s="134">
        <f t="shared" ref="F210" si="489">F208+F209</f>
        <v>164761300</v>
      </c>
      <c r="G210" s="134">
        <f t="shared" ref="G210" si="490">G208+G209</f>
        <v>90606400</v>
      </c>
      <c r="H210" s="134">
        <f t="shared" ref="H210" si="491">H208+H209</f>
        <v>18732100</v>
      </c>
      <c r="I210" s="134">
        <f t="shared" ref="I210" si="492">I208+I209</f>
        <v>0</v>
      </c>
      <c r="J210" s="134">
        <f t="shared" ref="J210" si="493">J208+J209</f>
        <v>14580725</v>
      </c>
      <c r="K210" s="134">
        <f t="shared" ref="K210" si="494">K208+K209</f>
        <v>0</v>
      </c>
      <c r="L210" s="134">
        <f t="shared" ref="L210" si="495">L208+L209</f>
        <v>14430725</v>
      </c>
      <c r="M210" s="134">
        <f t="shared" ref="M210" si="496">M208+M209</f>
        <v>4542152</v>
      </c>
      <c r="N210" s="134">
        <f t="shared" ref="N210" si="497">N208+N209</f>
        <v>5317700</v>
      </c>
      <c r="O210" s="134">
        <f t="shared" ref="O210" si="498">O208+O209</f>
        <v>150000</v>
      </c>
      <c r="P210" s="134">
        <f t="shared" ref="P210" si="499">P208+P209</f>
        <v>179342025</v>
      </c>
      <c r="Q210" s="179"/>
    </row>
    <row r="211" spans="1:17" s="135" customFormat="1" ht="47.25" hidden="1" x14ac:dyDescent="0.25">
      <c r="A211" s="66" t="s">
        <v>465</v>
      </c>
      <c r="B211" s="67">
        <v>1092</v>
      </c>
      <c r="C211" s="66" t="s">
        <v>463</v>
      </c>
      <c r="D211" s="68" t="str">
        <f>'дод 5'!C88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211" s="134">
        <f t="shared" si="402"/>
        <v>22978300</v>
      </c>
      <c r="F211" s="134">
        <v>22978300</v>
      </c>
      <c r="G211" s="134">
        <v>18834600</v>
      </c>
      <c r="H211" s="134"/>
      <c r="I211" s="134"/>
      <c r="J211" s="134">
        <f t="shared" si="427"/>
        <v>0</v>
      </c>
      <c r="K211" s="134"/>
      <c r="L211" s="134"/>
      <c r="M211" s="134"/>
      <c r="N211" s="134"/>
      <c r="O211" s="134"/>
      <c r="P211" s="134">
        <f t="shared" si="403"/>
        <v>22978300</v>
      </c>
      <c r="Q211" s="179"/>
    </row>
    <row r="212" spans="1:17" s="138" customFormat="1" ht="31.5" hidden="1" x14ac:dyDescent="0.25">
      <c r="A212" s="92"/>
      <c r="B212" s="91"/>
      <c r="C212" s="92"/>
      <c r="D212" s="89" t="s">
        <v>356</v>
      </c>
      <c r="E212" s="137">
        <f t="shared" si="402"/>
        <v>22978300</v>
      </c>
      <c r="F212" s="137">
        <v>22978300</v>
      </c>
      <c r="G212" s="137">
        <v>18834600</v>
      </c>
      <c r="H212" s="137"/>
      <c r="I212" s="137"/>
      <c r="J212" s="137">
        <f t="shared" si="427"/>
        <v>0</v>
      </c>
      <c r="K212" s="137"/>
      <c r="L212" s="137"/>
      <c r="M212" s="137"/>
      <c r="N212" s="137"/>
      <c r="O212" s="137"/>
      <c r="P212" s="137">
        <f t="shared" si="403"/>
        <v>22978300</v>
      </c>
      <c r="Q212" s="179"/>
    </row>
    <row r="213" spans="1:17" s="138" customFormat="1" ht="15.75" hidden="1" x14ac:dyDescent="0.25">
      <c r="A213" s="92"/>
      <c r="B213" s="91"/>
      <c r="C213" s="92"/>
      <c r="D213" s="68" t="s">
        <v>552</v>
      </c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79"/>
    </row>
    <row r="214" spans="1:17" s="138" customFormat="1" ht="31.5" hidden="1" x14ac:dyDescent="0.25">
      <c r="A214" s="92"/>
      <c r="B214" s="91"/>
      <c r="C214" s="92"/>
      <c r="D214" s="89" t="s">
        <v>356</v>
      </c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79"/>
    </row>
    <row r="215" spans="1:17" s="138" customFormat="1" ht="15.75" hidden="1" x14ac:dyDescent="0.25">
      <c r="A215" s="92"/>
      <c r="B215" s="91"/>
      <c r="C215" s="92"/>
      <c r="D215" s="68" t="s">
        <v>539</v>
      </c>
      <c r="E215" s="137">
        <f>E211+E213</f>
        <v>22978300</v>
      </c>
      <c r="F215" s="137">
        <f t="shared" ref="F215:P215" si="500">F211+F213</f>
        <v>22978300</v>
      </c>
      <c r="G215" s="137">
        <f t="shared" si="500"/>
        <v>18834600</v>
      </c>
      <c r="H215" s="137">
        <f t="shared" si="500"/>
        <v>0</v>
      </c>
      <c r="I215" s="137">
        <f t="shared" si="500"/>
        <v>0</v>
      </c>
      <c r="J215" s="137">
        <f t="shared" si="500"/>
        <v>0</v>
      </c>
      <c r="K215" s="137">
        <f t="shared" si="500"/>
        <v>0</v>
      </c>
      <c r="L215" s="137">
        <f t="shared" si="500"/>
        <v>0</v>
      </c>
      <c r="M215" s="137">
        <f t="shared" si="500"/>
        <v>0</v>
      </c>
      <c r="N215" s="137">
        <f t="shared" si="500"/>
        <v>0</v>
      </c>
      <c r="O215" s="137">
        <f t="shared" si="500"/>
        <v>0</v>
      </c>
      <c r="P215" s="137">
        <f t="shared" si="500"/>
        <v>22978300</v>
      </c>
      <c r="Q215" s="179"/>
    </row>
    <row r="216" spans="1:17" s="138" customFormat="1" ht="31.5" hidden="1" x14ac:dyDescent="0.25">
      <c r="A216" s="92"/>
      <c r="B216" s="91"/>
      <c r="C216" s="92"/>
      <c r="D216" s="89" t="s">
        <v>356</v>
      </c>
      <c r="E216" s="137">
        <f>E212</f>
        <v>22978300</v>
      </c>
      <c r="F216" s="137">
        <f t="shared" ref="F216:P216" si="501">F212</f>
        <v>22978300</v>
      </c>
      <c r="G216" s="137">
        <f t="shared" si="501"/>
        <v>18834600</v>
      </c>
      <c r="H216" s="137">
        <f t="shared" si="501"/>
        <v>0</v>
      </c>
      <c r="I216" s="137">
        <f t="shared" si="501"/>
        <v>0</v>
      </c>
      <c r="J216" s="137">
        <f t="shared" si="501"/>
        <v>0</v>
      </c>
      <c r="K216" s="137">
        <f t="shared" si="501"/>
        <v>0</v>
      </c>
      <c r="L216" s="137">
        <f t="shared" si="501"/>
        <v>0</v>
      </c>
      <c r="M216" s="137">
        <f t="shared" si="501"/>
        <v>0</v>
      </c>
      <c r="N216" s="137">
        <f t="shared" si="501"/>
        <v>0</v>
      </c>
      <c r="O216" s="137">
        <f t="shared" si="501"/>
        <v>0</v>
      </c>
      <c r="P216" s="137">
        <f t="shared" si="501"/>
        <v>22978300</v>
      </c>
      <c r="Q216" s="179"/>
    </row>
    <row r="217" spans="1:17" s="135" customFormat="1" ht="15.75" hidden="1" x14ac:dyDescent="0.25">
      <c r="A217" s="66" t="s">
        <v>404</v>
      </c>
      <c r="B217" s="66" t="s">
        <v>405</v>
      </c>
      <c r="C217" s="66" t="s">
        <v>53</v>
      </c>
      <c r="D217" s="68" t="str">
        <f>'дод 5'!C94</f>
        <v>Забезпечення діяльності інших закладів у сфері освіти</v>
      </c>
      <c r="E217" s="134">
        <f t="shared" si="402"/>
        <v>13653300</v>
      </c>
      <c r="F217" s="134">
        <v>13653300</v>
      </c>
      <c r="G217" s="134">
        <v>9562000</v>
      </c>
      <c r="H217" s="134">
        <v>1300700</v>
      </c>
      <c r="I217" s="134"/>
      <c r="J217" s="134">
        <f t="shared" si="427"/>
        <v>0</v>
      </c>
      <c r="K217" s="134"/>
      <c r="L217" s="134"/>
      <c r="M217" s="134"/>
      <c r="N217" s="134"/>
      <c r="O217" s="134"/>
      <c r="P217" s="134">
        <f t="shared" si="403"/>
        <v>13653300</v>
      </c>
      <c r="Q217" s="179"/>
    </row>
    <row r="218" spans="1:17" s="135" customFormat="1" ht="15.75" hidden="1" x14ac:dyDescent="0.25">
      <c r="A218" s="66"/>
      <c r="B218" s="66"/>
      <c r="C218" s="66"/>
      <c r="D218" s="68" t="s">
        <v>537</v>
      </c>
      <c r="E218" s="134">
        <f>F218+I218</f>
        <v>0</v>
      </c>
      <c r="F218" s="134"/>
      <c r="G218" s="134"/>
      <c r="H218" s="134"/>
      <c r="I218" s="134"/>
      <c r="J218" s="134">
        <f>L218+O218</f>
        <v>0</v>
      </c>
      <c r="K218" s="134"/>
      <c r="L218" s="134"/>
      <c r="M218" s="134"/>
      <c r="N218" s="134"/>
      <c r="O218" s="134"/>
      <c r="P218" s="134">
        <f t="shared" ref="P218" si="502">E218+J218</f>
        <v>0</v>
      </c>
      <c r="Q218" s="179"/>
    </row>
    <row r="219" spans="1:17" s="135" customFormat="1" ht="15.75" hidden="1" x14ac:dyDescent="0.25">
      <c r="A219" s="66"/>
      <c r="B219" s="66"/>
      <c r="C219" s="66"/>
      <c r="D219" s="68" t="s">
        <v>538</v>
      </c>
      <c r="E219" s="134">
        <f>E217+E218</f>
        <v>13653300</v>
      </c>
      <c r="F219" s="134">
        <f t="shared" ref="F219" si="503">F217+F218</f>
        <v>13653300</v>
      </c>
      <c r="G219" s="134">
        <f t="shared" ref="G219" si="504">G217+G218</f>
        <v>9562000</v>
      </c>
      <c r="H219" s="134">
        <f t="shared" ref="H219" si="505">H217+H218</f>
        <v>1300700</v>
      </c>
      <c r="I219" s="134">
        <f t="shared" ref="I219" si="506">I217+I218</f>
        <v>0</v>
      </c>
      <c r="J219" s="134">
        <f t="shared" ref="J219" si="507">J217+J218</f>
        <v>0</v>
      </c>
      <c r="K219" s="134">
        <f t="shared" ref="K219" si="508">K217+K218</f>
        <v>0</v>
      </c>
      <c r="L219" s="134">
        <f t="shared" ref="L219" si="509">L217+L218</f>
        <v>0</v>
      </c>
      <c r="M219" s="134">
        <f t="shared" ref="M219" si="510">M217+M218</f>
        <v>0</v>
      </c>
      <c r="N219" s="134">
        <f t="shared" ref="N219" si="511">N217+N218</f>
        <v>0</v>
      </c>
      <c r="O219" s="134">
        <f t="shared" ref="O219" si="512">O217+O218</f>
        <v>0</v>
      </c>
      <c r="P219" s="134">
        <f t="shared" ref="P219" si="513">P217+P218</f>
        <v>13653300</v>
      </c>
      <c r="Q219" s="179"/>
    </row>
    <row r="220" spans="1:17" s="135" customFormat="1" ht="15.75" hidden="1" x14ac:dyDescent="0.25">
      <c r="A220" s="66" t="s">
        <v>406</v>
      </c>
      <c r="B220" s="66" t="s">
        <v>407</v>
      </c>
      <c r="C220" s="66" t="s">
        <v>53</v>
      </c>
      <c r="D220" s="68" t="str">
        <f>'дод 5'!C97</f>
        <v>Інші програми та заходи у сфері освіти</v>
      </c>
      <c r="E220" s="134">
        <f t="shared" si="402"/>
        <v>134000</v>
      </c>
      <c r="F220" s="134">
        <v>134000</v>
      </c>
      <c r="G220" s="134"/>
      <c r="H220" s="134"/>
      <c r="I220" s="134"/>
      <c r="J220" s="134">
        <f t="shared" ref="J220" si="514">L220+O220</f>
        <v>0</v>
      </c>
      <c r="K220" s="134"/>
      <c r="L220" s="134"/>
      <c r="M220" s="134"/>
      <c r="N220" s="134"/>
      <c r="O220" s="134"/>
      <c r="P220" s="134">
        <f t="shared" ref="P220:P221" si="515">E220+J220</f>
        <v>134000</v>
      </c>
      <c r="Q220" s="179"/>
    </row>
    <row r="221" spans="1:17" s="135" customFormat="1" ht="15.75" hidden="1" x14ac:dyDescent="0.25">
      <c r="A221" s="66"/>
      <c r="B221" s="66"/>
      <c r="C221" s="66"/>
      <c r="D221" s="68" t="s">
        <v>537</v>
      </c>
      <c r="E221" s="134">
        <f>F221+I221</f>
        <v>0</v>
      </c>
      <c r="F221" s="134"/>
      <c r="G221" s="134"/>
      <c r="H221" s="134"/>
      <c r="I221" s="134"/>
      <c r="J221" s="134">
        <f>L221+O221</f>
        <v>0</v>
      </c>
      <c r="K221" s="134"/>
      <c r="L221" s="134"/>
      <c r="M221" s="134"/>
      <c r="N221" s="134"/>
      <c r="O221" s="134"/>
      <c r="P221" s="134">
        <f t="shared" si="515"/>
        <v>0</v>
      </c>
      <c r="Q221" s="179"/>
    </row>
    <row r="222" spans="1:17" s="135" customFormat="1" ht="15.75" hidden="1" x14ac:dyDescent="0.25">
      <c r="A222" s="66"/>
      <c r="B222" s="66"/>
      <c r="C222" s="66"/>
      <c r="D222" s="68" t="s">
        <v>538</v>
      </c>
      <c r="E222" s="134">
        <f>E220+E221</f>
        <v>134000</v>
      </c>
      <c r="F222" s="134">
        <f t="shared" ref="F222" si="516">F220+F221</f>
        <v>134000</v>
      </c>
      <c r="G222" s="134">
        <f t="shared" ref="G222" si="517">G220+G221</f>
        <v>0</v>
      </c>
      <c r="H222" s="134">
        <f t="shared" ref="H222" si="518">H220+H221</f>
        <v>0</v>
      </c>
      <c r="I222" s="134">
        <f t="shared" ref="I222" si="519">I220+I221</f>
        <v>0</v>
      </c>
      <c r="J222" s="134">
        <f t="shared" ref="J222" si="520">J220+J221</f>
        <v>0</v>
      </c>
      <c r="K222" s="134">
        <f t="shared" ref="K222" si="521">K220+K221</f>
        <v>0</v>
      </c>
      <c r="L222" s="134">
        <f t="shared" ref="L222" si="522">L220+L221</f>
        <v>0</v>
      </c>
      <c r="M222" s="134">
        <f t="shared" ref="M222" si="523">M220+M221</f>
        <v>0</v>
      </c>
      <c r="N222" s="134">
        <f t="shared" ref="N222" si="524">N220+N221</f>
        <v>0</v>
      </c>
      <c r="O222" s="134">
        <f t="shared" ref="O222" si="525">O220+O221</f>
        <v>0</v>
      </c>
      <c r="P222" s="134">
        <f t="shared" ref="P222" si="526">P220+P221</f>
        <v>134000</v>
      </c>
      <c r="Q222" s="179"/>
    </row>
    <row r="223" spans="1:17" s="135" customFormat="1" ht="31.5" hidden="1" x14ac:dyDescent="0.25">
      <c r="A223" s="66" t="s">
        <v>408</v>
      </c>
      <c r="B223" s="66" t="s">
        <v>409</v>
      </c>
      <c r="C223" s="66" t="s">
        <v>53</v>
      </c>
      <c r="D223" s="68" t="str">
        <f>'дод 5'!C100</f>
        <v>Забезпечення діяльності інклюзивно-ресурсних центрів за рахунок коштів місцевого бюджету</v>
      </c>
      <c r="E223" s="134">
        <f t="shared" si="402"/>
        <v>174700</v>
      </c>
      <c r="F223" s="134">
        <v>174700</v>
      </c>
      <c r="G223" s="134"/>
      <c r="H223" s="134">
        <v>122400</v>
      </c>
      <c r="I223" s="134"/>
      <c r="J223" s="134">
        <f t="shared" si="427"/>
        <v>0</v>
      </c>
      <c r="K223" s="134"/>
      <c r="L223" s="134"/>
      <c r="M223" s="134"/>
      <c r="N223" s="134"/>
      <c r="O223" s="134"/>
      <c r="P223" s="134">
        <f t="shared" si="403"/>
        <v>174700</v>
      </c>
      <c r="Q223" s="179"/>
    </row>
    <row r="224" spans="1:17" s="135" customFormat="1" ht="15.75" hidden="1" x14ac:dyDescent="0.25">
      <c r="A224" s="66"/>
      <c r="B224" s="66"/>
      <c r="C224" s="66"/>
      <c r="D224" s="68" t="s">
        <v>537</v>
      </c>
      <c r="E224" s="134">
        <f>F224+I224</f>
        <v>0</v>
      </c>
      <c r="F224" s="134"/>
      <c r="G224" s="134"/>
      <c r="H224" s="134"/>
      <c r="I224" s="134"/>
      <c r="J224" s="134">
        <f>L224+O224</f>
        <v>0</v>
      </c>
      <c r="K224" s="134"/>
      <c r="L224" s="134"/>
      <c r="M224" s="134"/>
      <c r="N224" s="134"/>
      <c r="O224" s="134"/>
      <c r="P224" s="134">
        <f t="shared" ref="P224" si="527">E224+J224</f>
        <v>0</v>
      </c>
      <c r="Q224" s="140"/>
    </row>
    <row r="225" spans="1:17" s="135" customFormat="1" ht="15.75" hidden="1" x14ac:dyDescent="0.25">
      <c r="A225" s="66"/>
      <c r="B225" s="66"/>
      <c r="C225" s="66"/>
      <c r="D225" s="68" t="s">
        <v>538</v>
      </c>
      <c r="E225" s="134">
        <f>E223+E224</f>
        <v>174700</v>
      </c>
      <c r="F225" s="134">
        <f t="shared" ref="F225" si="528">F223+F224</f>
        <v>174700</v>
      </c>
      <c r="G225" s="134">
        <f t="shared" ref="G225" si="529">G223+G224</f>
        <v>0</v>
      </c>
      <c r="H225" s="134">
        <f t="shared" ref="H225" si="530">H223+H224</f>
        <v>122400</v>
      </c>
      <c r="I225" s="134">
        <f t="shared" ref="I225" si="531">I223+I224</f>
        <v>0</v>
      </c>
      <c r="J225" s="134">
        <f t="shared" ref="J225" si="532">J223+J224</f>
        <v>0</v>
      </c>
      <c r="K225" s="134">
        <f t="shared" ref="K225" si="533">K223+K224</f>
        <v>0</v>
      </c>
      <c r="L225" s="134">
        <f t="shared" ref="L225" si="534">L223+L224</f>
        <v>0</v>
      </c>
      <c r="M225" s="134">
        <f t="shared" ref="M225" si="535">M223+M224</f>
        <v>0</v>
      </c>
      <c r="N225" s="134">
        <f t="shared" ref="N225" si="536">N223+N224</f>
        <v>0</v>
      </c>
      <c r="O225" s="134">
        <f t="shared" ref="O225" si="537">O223+O224</f>
        <v>0</v>
      </c>
      <c r="P225" s="134">
        <f t="shared" ref="P225" si="538">P223+P224</f>
        <v>174700</v>
      </c>
      <c r="Q225" s="140"/>
    </row>
    <row r="226" spans="1:17" s="135" customFormat="1" ht="47.25" hidden="1" x14ac:dyDescent="0.25">
      <c r="A226" s="66" t="s">
        <v>411</v>
      </c>
      <c r="B226" s="66" t="s">
        <v>412</v>
      </c>
      <c r="C226" s="66" t="str">
        <f>'дод 5'!B100</f>
        <v>0990</v>
      </c>
      <c r="D226" s="68" t="str">
        <f>'дод 5'!C103</f>
        <v>Забезпечення діяльності інклюзивно-ресурсних центрів за рахунок освітньої субвенції, у т.ч. за рахунок:</v>
      </c>
      <c r="E226" s="134">
        <f t="shared" si="402"/>
        <v>2091775</v>
      </c>
      <c r="F226" s="134">
        <v>2091775</v>
      </c>
      <c r="G226" s="134">
        <v>1714570</v>
      </c>
      <c r="H226" s="134"/>
      <c r="I226" s="134"/>
      <c r="J226" s="134">
        <f t="shared" si="427"/>
        <v>0</v>
      </c>
      <c r="K226" s="134"/>
      <c r="L226" s="134"/>
      <c r="M226" s="134"/>
      <c r="N226" s="134"/>
      <c r="O226" s="134"/>
      <c r="P226" s="134">
        <f t="shared" si="403"/>
        <v>2091775</v>
      </c>
      <c r="Q226" s="179"/>
    </row>
    <row r="227" spans="1:17" s="138" customFormat="1" ht="42.6" hidden="1" customHeight="1" x14ac:dyDescent="0.25">
      <c r="A227" s="92"/>
      <c r="B227" s="92"/>
      <c r="C227" s="92"/>
      <c r="D227" s="89" t="s">
        <v>355</v>
      </c>
      <c r="E227" s="137">
        <f t="shared" si="402"/>
        <v>2091775</v>
      </c>
      <c r="F227" s="137">
        <v>2091775</v>
      </c>
      <c r="G227" s="137">
        <v>1714570</v>
      </c>
      <c r="H227" s="137"/>
      <c r="I227" s="137"/>
      <c r="J227" s="137">
        <f t="shared" si="427"/>
        <v>0</v>
      </c>
      <c r="K227" s="137"/>
      <c r="L227" s="137"/>
      <c r="M227" s="137"/>
      <c r="N227" s="137"/>
      <c r="O227" s="137"/>
      <c r="P227" s="137">
        <f t="shared" si="403"/>
        <v>2091775</v>
      </c>
      <c r="Q227" s="179"/>
    </row>
    <row r="228" spans="1:17" s="138" customFormat="1" ht="15.75" hidden="1" x14ac:dyDescent="0.25">
      <c r="A228" s="92"/>
      <c r="B228" s="92"/>
      <c r="C228" s="92"/>
      <c r="D228" s="68" t="s">
        <v>552</v>
      </c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79"/>
    </row>
    <row r="229" spans="1:17" s="138" customFormat="1" ht="47.25" hidden="1" x14ac:dyDescent="0.25">
      <c r="A229" s="92"/>
      <c r="B229" s="92"/>
      <c r="C229" s="92"/>
      <c r="D229" s="89" t="s">
        <v>355</v>
      </c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79"/>
    </row>
    <row r="230" spans="1:17" s="138" customFormat="1" ht="15.75" hidden="1" x14ac:dyDescent="0.25">
      <c r="A230" s="92"/>
      <c r="B230" s="92"/>
      <c r="C230" s="92"/>
      <c r="D230" s="68" t="s">
        <v>539</v>
      </c>
      <c r="E230" s="137">
        <f>E226+E228</f>
        <v>2091775</v>
      </c>
      <c r="F230" s="137">
        <f t="shared" ref="F230:P230" si="539">F226+F228</f>
        <v>2091775</v>
      </c>
      <c r="G230" s="137">
        <f t="shared" si="539"/>
        <v>1714570</v>
      </c>
      <c r="H230" s="137">
        <f t="shared" si="539"/>
        <v>0</v>
      </c>
      <c r="I230" s="137">
        <f t="shared" si="539"/>
        <v>0</v>
      </c>
      <c r="J230" s="137">
        <f t="shared" si="539"/>
        <v>0</v>
      </c>
      <c r="K230" s="137">
        <f t="shared" si="539"/>
        <v>0</v>
      </c>
      <c r="L230" s="137">
        <f t="shared" si="539"/>
        <v>0</v>
      </c>
      <c r="M230" s="137">
        <f t="shared" si="539"/>
        <v>0</v>
      </c>
      <c r="N230" s="137">
        <f t="shared" si="539"/>
        <v>0</v>
      </c>
      <c r="O230" s="137">
        <f t="shared" si="539"/>
        <v>0</v>
      </c>
      <c r="P230" s="137">
        <f t="shared" si="539"/>
        <v>2091775</v>
      </c>
      <c r="Q230" s="179"/>
    </row>
    <row r="231" spans="1:17" s="138" customFormat="1" ht="47.25" hidden="1" x14ac:dyDescent="0.25">
      <c r="A231" s="92"/>
      <c r="B231" s="92"/>
      <c r="C231" s="92"/>
      <c r="D231" s="89" t="s">
        <v>355</v>
      </c>
      <c r="E231" s="137">
        <f>E227</f>
        <v>2091775</v>
      </c>
      <c r="F231" s="137">
        <f t="shared" ref="F231:P231" si="540">F227</f>
        <v>2091775</v>
      </c>
      <c r="G231" s="137">
        <f t="shared" si="540"/>
        <v>1714570</v>
      </c>
      <c r="H231" s="137">
        <f t="shared" si="540"/>
        <v>0</v>
      </c>
      <c r="I231" s="137">
        <f t="shared" si="540"/>
        <v>0</v>
      </c>
      <c r="J231" s="137">
        <f t="shared" si="540"/>
        <v>0</v>
      </c>
      <c r="K231" s="137">
        <f t="shared" si="540"/>
        <v>0</v>
      </c>
      <c r="L231" s="137">
        <f t="shared" si="540"/>
        <v>0</v>
      </c>
      <c r="M231" s="137">
        <f t="shared" si="540"/>
        <v>0</v>
      </c>
      <c r="N231" s="137">
        <f t="shared" si="540"/>
        <v>0</v>
      </c>
      <c r="O231" s="137">
        <f t="shared" si="540"/>
        <v>0</v>
      </c>
      <c r="P231" s="137">
        <f t="shared" si="540"/>
        <v>2091775</v>
      </c>
      <c r="Q231" s="179"/>
    </row>
    <row r="232" spans="1:17" s="135" customFormat="1" ht="31.5" hidden="1" x14ac:dyDescent="0.25">
      <c r="A232" s="66" t="s">
        <v>413</v>
      </c>
      <c r="B232" s="66" t="s">
        <v>414</v>
      </c>
      <c r="C232" s="66" t="str">
        <f>'дод 5'!B103</f>
        <v>0990</v>
      </c>
      <c r="D232" s="68" t="str">
        <f>'дод 5'!C109</f>
        <v>Забезпечення діяльності центрів професійного розвитку педагогічних працівників</v>
      </c>
      <c r="E232" s="134">
        <f t="shared" si="402"/>
        <v>3905000</v>
      </c>
      <c r="F232" s="134">
        <f>3661000+244000</f>
        <v>3905000</v>
      </c>
      <c r="G232" s="134">
        <f>2625000+200000</f>
        <v>2825000</v>
      </c>
      <c r="H232" s="134">
        <v>303800</v>
      </c>
      <c r="I232" s="134"/>
      <c r="J232" s="134">
        <f t="shared" si="427"/>
        <v>0</v>
      </c>
      <c r="K232" s="134"/>
      <c r="L232" s="134"/>
      <c r="M232" s="134"/>
      <c r="N232" s="134"/>
      <c r="O232" s="134"/>
      <c r="P232" s="134">
        <f t="shared" si="403"/>
        <v>3905000</v>
      </c>
      <c r="Q232" s="179"/>
    </row>
    <row r="233" spans="1:17" s="135" customFormat="1" ht="15.75" hidden="1" x14ac:dyDescent="0.25">
      <c r="A233" s="66"/>
      <c r="B233" s="66"/>
      <c r="C233" s="66"/>
      <c r="D233" s="68" t="s">
        <v>537</v>
      </c>
      <c r="E233" s="134">
        <f>F233+I233</f>
        <v>0</v>
      </c>
      <c r="F233" s="134"/>
      <c r="G233" s="134"/>
      <c r="H233" s="134"/>
      <c r="I233" s="134"/>
      <c r="J233" s="134">
        <f>L233+O233</f>
        <v>0</v>
      </c>
      <c r="K233" s="134"/>
      <c r="L233" s="134"/>
      <c r="M233" s="134"/>
      <c r="N233" s="134"/>
      <c r="O233" s="134"/>
      <c r="P233" s="134">
        <f t="shared" ref="P233" si="541">E233+J233</f>
        <v>0</v>
      </c>
      <c r="Q233" s="179"/>
    </row>
    <row r="234" spans="1:17" s="135" customFormat="1" ht="15.75" hidden="1" x14ac:dyDescent="0.25">
      <c r="A234" s="66"/>
      <c r="B234" s="66"/>
      <c r="C234" s="66"/>
      <c r="D234" s="68" t="s">
        <v>538</v>
      </c>
      <c r="E234" s="134">
        <f>E232+E233</f>
        <v>3905000</v>
      </c>
      <c r="F234" s="134">
        <f t="shared" ref="F234" si="542">F232+F233</f>
        <v>3905000</v>
      </c>
      <c r="G234" s="134">
        <f t="shared" ref="G234" si="543">G232+G233</f>
        <v>2825000</v>
      </c>
      <c r="H234" s="134">
        <f t="shared" ref="H234" si="544">H232+H233</f>
        <v>303800</v>
      </c>
      <c r="I234" s="134">
        <f t="shared" ref="I234" si="545">I232+I233</f>
        <v>0</v>
      </c>
      <c r="J234" s="134">
        <f t="shared" ref="J234" si="546">J232+J233</f>
        <v>0</v>
      </c>
      <c r="K234" s="134">
        <f t="shared" ref="K234" si="547">K232+K233</f>
        <v>0</v>
      </c>
      <c r="L234" s="134">
        <f t="shared" ref="L234" si="548">L232+L233</f>
        <v>0</v>
      </c>
      <c r="M234" s="134">
        <f t="shared" ref="M234" si="549">M232+M233</f>
        <v>0</v>
      </c>
      <c r="N234" s="134">
        <f t="shared" ref="N234" si="550">N232+N233</f>
        <v>0</v>
      </c>
      <c r="O234" s="134">
        <f t="shared" ref="O234" si="551">O232+O233</f>
        <v>0</v>
      </c>
      <c r="P234" s="134">
        <f t="shared" ref="P234" si="552">P232+P233</f>
        <v>3905000</v>
      </c>
      <c r="Q234" s="179"/>
    </row>
    <row r="235" spans="1:17" s="135" customFormat="1" ht="63" hidden="1" x14ac:dyDescent="0.25">
      <c r="A235" s="66" t="s">
        <v>558</v>
      </c>
      <c r="B235" s="67">
        <v>1261</v>
      </c>
      <c r="C235" s="66" t="s">
        <v>53</v>
      </c>
      <c r="D235" s="68" t="s">
        <v>536</v>
      </c>
      <c r="E235" s="134">
        <f>F235+I235</f>
        <v>0</v>
      </c>
      <c r="F235" s="134"/>
      <c r="G235" s="134"/>
      <c r="H235" s="134"/>
      <c r="I235" s="134"/>
      <c r="J235" s="134">
        <f t="shared" ref="J235" si="553">L235+O235</f>
        <v>0</v>
      </c>
      <c r="K235" s="134">
        <v>0</v>
      </c>
      <c r="L235" s="134"/>
      <c r="M235" s="134"/>
      <c r="N235" s="134"/>
      <c r="O235" s="134">
        <v>0</v>
      </c>
      <c r="P235" s="134">
        <f t="shared" ref="P235:P236" si="554">E235+J235</f>
        <v>0</v>
      </c>
      <c r="Q235" s="179"/>
    </row>
    <row r="236" spans="1:17" s="135" customFormat="1" ht="15.75" hidden="1" x14ac:dyDescent="0.25">
      <c r="A236" s="66"/>
      <c r="B236" s="67"/>
      <c r="C236" s="66"/>
      <c r="D236" s="68" t="s">
        <v>537</v>
      </c>
      <c r="E236" s="134">
        <f t="shared" ref="E236" si="555">F236+I236</f>
        <v>0</v>
      </c>
      <c r="F236" s="134"/>
      <c r="G236" s="134"/>
      <c r="H236" s="134"/>
      <c r="I236" s="134"/>
      <c r="J236" s="134">
        <f>L236+O236</f>
        <v>0</v>
      </c>
      <c r="K236" s="134"/>
      <c r="L236" s="134"/>
      <c r="M236" s="134"/>
      <c r="N236" s="134"/>
      <c r="O236" s="134"/>
      <c r="P236" s="134">
        <f t="shared" si="554"/>
        <v>0</v>
      </c>
      <c r="Q236" s="179"/>
    </row>
    <row r="237" spans="1:17" s="135" customFormat="1" ht="15.75" hidden="1" x14ac:dyDescent="0.25">
      <c r="A237" s="66"/>
      <c r="B237" s="67"/>
      <c r="C237" s="66"/>
      <c r="D237" s="68" t="s">
        <v>538</v>
      </c>
      <c r="E237" s="134">
        <f>E235+E236</f>
        <v>0</v>
      </c>
      <c r="F237" s="134">
        <f t="shared" ref="F237:P237" si="556">F235+F236</f>
        <v>0</v>
      </c>
      <c r="G237" s="134">
        <f t="shared" si="556"/>
        <v>0</v>
      </c>
      <c r="H237" s="134">
        <f t="shared" si="556"/>
        <v>0</v>
      </c>
      <c r="I237" s="134">
        <f t="shared" si="556"/>
        <v>0</v>
      </c>
      <c r="J237" s="134">
        <f t="shared" si="556"/>
        <v>0</v>
      </c>
      <c r="K237" s="134">
        <f t="shared" si="556"/>
        <v>0</v>
      </c>
      <c r="L237" s="134">
        <f t="shared" si="556"/>
        <v>0</v>
      </c>
      <c r="M237" s="134">
        <f t="shared" si="556"/>
        <v>0</v>
      </c>
      <c r="N237" s="134">
        <f t="shared" si="556"/>
        <v>0</v>
      </c>
      <c r="O237" s="134">
        <f t="shared" si="556"/>
        <v>0</v>
      </c>
      <c r="P237" s="134">
        <f t="shared" si="556"/>
        <v>0</v>
      </c>
      <c r="Q237" s="179"/>
    </row>
    <row r="238" spans="1:17" s="138" customFormat="1" ht="63" hidden="1" x14ac:dyDescent="0.25">
      <c r="A238" s="66" t="s">
        <v>416</v>
      </c>
      <c r="B238" s="67">
        <v>3140</v>
      </c>
      <c r="C238" s="67">
        <v>1040</v>
      </c>
      <c r="D238" s="58" t="s">
        <v>19</v>
      </c>
      <c r="E238" s="134">
        <f t="shared" si="402"/>
        <v>0</v>
      </c>
      <c r="F238" s="134">
        <f>2000000-2000000</f>
        <v>0</v>
      </c>
      <c r="G238" s="134"/>
      <c r="H238" s="134"/>
      <c r="I238" s="134"/>
      <c r="J238" s="137">
        <f t="shared" si="427"/>
        <v>0</v>
      </c>
      <c r="K238" s="137"/>
      <c r="L238" s="137"/>
      <c r="M238" s="137"/>
      <c r="N238" s="137"/>
      <c r="O238" s="137"/>
      <c r="P238" s="134">
        <f t="shared" si="403"/>
        <v>0</v>
      </c>
      <c r="Q238" s="179"/>
    </row>
    <row r="239" spans="1:17" s="138" customFormat="1" ht="15.75" hidden="1" x14ac:dyDescent="0.25">
      <c r="A239" s="66"/>
      <c r="B239" s="67"/>
      <c r="C239" s="67"/>
      <c r="D239" s="68" t="s">
        <v>537</v>
      </c>
      <c r="E239" s="134">
        <f>F239+I239</f>
        <v>0</v>
      </c>
      <c r="F239" s="134"/>
      <c r="G239" s="134"/>
      <c r="H239" s="134"/>
      <c r="I239" s="134"/>
      <c r="J239" s="134">
        <f>L239+O239</f>
        <v>0</v>
      </c>
      <c r="K239" s="134"/>
      <c r="L239" s="134"/>
      <c r="M239" s="134"/>
      <c r="N239" s="134"/>
      <c r="O239" s="134"/>
      <c r="P239" s="134">
        <f t="shared" ref="P239" si="557">E239+J239</f>
        <v>0</v>
      </c>
      <c r="Q239" s="179"/>
    </row>
    <row r="240" spans="1:17" s="138" customFormat="1" ht="15.75" hidden="1" x14ac:dyDescent="0.25">
      <c r="A240" s="66"/>
      <c r="B240" s="67"/>
      <c r="C240" s="67"/>
      <c r="D240" s="68" t="s">
        <v>538</v>
      </c>
      <c r="E240" s="134">
        <f>E238+E239</f>
        <v>0</v>
      </c>
      <c r="F240" s="134">
        <f t="shared" ref="F240" si="558">F238+F239</f>
        <v>0</v>
      </c>
      <c r="G240" s="134">
        <f t="shared" ref="G240" si="559">G238+G239</f>
        <v>0</v>
      </c>
      <c r="H240" s="134">
        <f t="shared" ref="H240" si="560">H238+H239</f>
        <v>0</v>
      </c>
      <c r="I240" s="134">
        <f t="shared" ref="I240" si="561">I238+I239</f>
        <v>0</v>
      </c>
      <c r="J240" s="134">
        <f t="shared" ref="J240" si="562">J238+J239</f>
        <v>0</v>
      </c>
      <c r="K240" s="134">
        <f t="shared" ref="K240" si="563">K238+K239</f>
        <v>0</v>
      </c>
      <c r="L240" s="134">
        <f t="shared" ref="L240" si="564">L238+L239</f>
        <v>0</v>
      </c>
      <c r="M240" s="134">
        <f t="shared" ref="M240" si="565">M238+M239</f>
        <v>0</v>
      </c>
      <c r="N240" s="134">
        <f t="shared" ref="N240" si="566">N238+N239</f>
        <v>0</v>
      </c>
      <c r="O240" s="134">
        <f t="shared" ref="O240" si="567">O238+O239</f>
        <v>0</v>
      </c>
      <c r="P240" s="134">
        <f t="shared" ref="P240" si="568">P238+P239</f>
        <v>0</v>
      </c>
      <c r="Q240" s="179"/>
    </row>
    <row r="241" spans="1:17" s="138" customFormat="1" ht="31.5" hidden="1" x14ac:dyDescent="0.25">
      <c r="A241" s="66" t="s">
        <v>417</v>
      </c>
      <c r="B241" s="67">
        <v>3242</v>
      </c>
      <c r="C241" s="67">
        <v>1090</v>
      </c>
      <c r="D241" s="68" t="s">
        <v>369</v>
      </c>
      <c r="E241" s="134">
        <f t="shared" si="402"/>
        <v>65200</v>
      </c>
      <c r="F241" s="134">
        <v>65200</v>
      </c>
      <c r="G241" s="134"/>
      <c r="H241" s="134"/>
      <c r="I241" s="134"/>
      <c r="J241" s="134">
        <f t="shared" si="427"/>
        <v>0</v>
      </c>
      <c r="K241" s="137"/>
      <c r="L241" s="137"/>
      <c r="M241" s="137"/>
      <c r="N241" s="137"/>
      <c r="O241" s="137"/>
      <c r="P241" s="134">
        <f t="shared" si="403"/>
        <v>65200</v>
      </c>
      <c r="Q241" s="179"/>
    </row>
    <row r="242" spans="1:17" s="138" customFormat="1" ht="15.75" hidden="1" x14ac:dyDescent="0.25">
      <c r="A242" s="66"/>
      <c r="B242" s="67"/>
      <c r="C242" s="67"/>
      <c r="D242" s="68" t="s">
        <v>537</v>
      </c>
      <c r="E242" s="134">
        <f>F242+I242</f>
        <v>0</v>
      </c>
      <c r="F242" s="134"/>
      <c r="G242" s="134"/>
      <c r="H242" s="134"/>
      <c r="I242" s="134"/>
      <c r="J242" s="134">
        <f>L242+O242</f>
        <v>0</v>
      </c>
      <c r="K242" s="134"/>
      <c r="L242" s="134"/>
      <c r="M242" s="134"/>
      <c r="N242" s="134"/>
      <c r="O242" s="134"/>
      <c r="P242" s="134">
        <f t="shared" si="403"/>
        <v>0</v>
      </c>
      <c r="Q242" s="179"/>
    </row>
    <row r="243" spans="1:17" s="138" customFormat="1" ht="15.75" hidden="1" x14ac:dyDescent="0.25">
      <c r="A243" s="66"/>
      <c r="B243" s="67"/>
      <c r="C243" s="67"/>
      <c r="D243" s="68" t="s">
        <v>538</v>
      </c>
      <c r="E243" s="134">
        <f>E241+E242</f>
        <v>65200</v>
      </c>
      <c r="F243" s="134">
        <f t="shared" ref="F243" si="569">F241+F242</f>
        <v>65200</v>
      </c>
      <c r="G243" s="134">
        <f t="shared" ref="G243" si="570">G241+G242</f>
        <v>0</v>
      </c>
      <c r="H243" s="134">
        <f t="shared" ref="H243" si="571">H241+H242</f>
        <v>0</v>
      </c>
      <c r="I243" s="134">
        <f t="shared" ref="I243" si="572">I241+I242</f>
        <v>0</v>
      </c>
      <c r="J243" s="134">
        <f t="shared" ref="J243" si="573">J241+J242</f>
        <v>0</v>
      </c>
      <c r="K243" s="134">
        <f t="shared" ref="K243" si="574">K241+K242</f>
        <v>0</v>
      </c>
      <c r="L243" s="134">
        <f t="shared" ref="L243" si="575">L241+L242</f>
        <v>0</v>
      </c>
      <c r="M243" s="134">
        <f t="shared" ref="M243" si="576">M241+M242</f>
        <v>0</v>
      </c>
      <c r="N243" s="134">
        <f t="shared" ref="N243" si="577">N241+N242</f>
        <v>0</v>
      </c>
      <c r="O243" s="134">
        <f t="shared" ref="O243" si="578">O241+O242</f>
        <v>0</v>
      </c>
      <c r="P243" s="134">
        <f t="shared" ref="P243" si="579">P241+P242</f>
        <v>65200</v>
      </c>
      <c r="Q243" s="179"/>
    </row>
    <row r="244" spans="1:17" s="138" customFormat="1" ht="31.5" hidden="1" x14ac:dyDescent="0.25">
      <c r="A244" s="66" t="s">
        <v>419</v>
      </c>
      <c r="B244" s="67">
        <v>5031</v>
      </c>
      <c r="C244" s="66" t="s">
        <v>75</v>
      </c>
      <c r="D244" s="61" t="str">
        <f>'дод 5'!C265</f>
        <v>Утримання та навчально-тренувальна робота комунальних дитячо-юнацьких спортивних шкіл</v>
      </c>
      <c r="E244" s="134">
        <f t="shared" si="402"/>
        <v>14044800</v>
      </c>
      <c r="F244" s="134">
        <f>14114800-70000</f>
        <v>14044800</v>
      </c>
      <c r="G244" s="134">
        <v>10443800</v>
      </c>
      <c r="H244" s="134">
        <v>457500</v>
      </c>
      <c r="I244" s="134"/>
      <c r="J244" s="134">
        <f t="shared" si="427"/>
        <v>0</v>
      </c>
      <c r="K244" s="134"/>
      <c r="L244" s="137"/>
      <c r="M244" s="137"/>
      <c r="N244" s="137"/>
      <c r="O244" s="134"/>
      <c r="P244" s="134">
        <f t="shared" si="403"/>
        <v>14044800</v>
      </c>
      <c r="Q244" s="179"/>
    </row>
    <row r="245" spans="1:17" s="138" customFormat="1" ht="15.75" hidden="1" x14ac:dyDescent="0.25">
      <c r="A245" s="66"/>
      <c r="B245" s="67"/>
      <c r="C245" s="66"/>
      <c r="D245" s="68" t="s">
        <v>537</v>
      </c>
      <c r="E245" s="134">
        <f>F245+I245</f>
        <v>0</v>
      </c>
      <c r="F245" s="134"/>
      <c r="G245" s="134"/>
      <c r="H245" s="134"/>
      <c r="I245" s="134"/>
      <c r="J245" s="134">
        <f>L245+O245</f>
        <v>0</v>
      </c>
      <c r="K245" s="134"/>
      <c r="L245" s="134"/>
      <c r="M245" s="134"/>
      <c r="N245" s="134"/>
      <c r="O245" s="134"/>
      <c r="P245" s="134">
        <f t="shared" si="403"/>
        <v>0</v>
      </c>
      <c r="Q245" s="179"/>
    </row>
    <row r="246" spans="1:17" s="138" customFormat="1" ht="15.75" hidden="1" x14ac:dyDescent="0.25">
      <c r="A246" s="66"/>
      <c r="B246" s="67"/>
      <c r="C246" s="66"/>
      <c r="D246" s="68" t="s">
        <v>538</v>
      </c>
      <c r="E246" s="134">
        <f>E244+E245</f>
        <v>14044800</v>
      </c>
      <c r="F246" s="134">
        <f t="shared" ref="F246" si="580">F244+F245</f>
        <v>14044800</v>
      </c>
      <c r="G246" s="134">
        <f t="shared" ref="G246" si="581">G244+G245</f>
        <v>10443800</v>
      </c>
      <c r="H246" s="134">
        <f t="shared" ref="H246" si="582">H244+H245</f>
        <v>457500</v>
      </c>
      <c r="I246" s="134">
        <f t="shared" ref="I246" si="583">I244+I245</f>
        <v>0</v>
      </c>
      <c r="J246" s="134">
        <f t="shared" ref="J246" si="584">J244+J245</f>
        <v>0</v>
      </c>
      <c r="K246" s="134">
        <f t="shared" ref="K246" si="585">K244+K245</f>
        <v>0</v>
      </c>
      <c r="L246" s="134">
        <f t="shared" ref="L246" si="586">L244+L245</f>
        <v>0</v>
      </c>
      <c r="M246" s="134">
        <f t="shared" ref="M246" si="587">M244+M245</f>
        <v>0</v>
      </c>
      <c r="N246" s="134">
        <f t="shared" ref="N246" si="588">N244+N245</f>
        <v>0</v>
      </c>
      <c r="O246" s="134">
        <f t="shared" ref="O246" si="589">O244+O245</f>
        <v>0</v>
      </c>
      <c r="P246" s="134">
        <f t="shared" ref="P246" si="590">P244+P245</f>
        <v>14044800</v>
      </c>
      <c r="Q246" s="179"/>
    </row>
    <row r="247" spans="1:17" s="138" customFormat="1" ht="47.25" hidden="1" x14ac:dyDescent="0.25">
      <c r="A247" s="66" t="s">
        <v>437</v>
      </c>
      <c r="B247" s="67">
        <v>7363</v>
      </c>
      <c r="C247" s="66" t="s">
        <v>77</v>
      </c>
      <c r="D247" s="58" t="s">
        <v>467</v>
      </c>
      <c r="E247" s="134">
        <f t="shared" si="402"/>
        <v>0</v>
      </c>
      <c r="F247" s="134"/>
      <c r="G247" s="134"/>
      <c r="H247" s="134"/>
      <c r="I247" s="134"/>
      <c r="J247" s="134">
        <f t="shared" si="427"/>
        <v>0</v>
      </c>
      <c r="K247" s="134"/>
      <c r="L247" s="134"/>
      <c r="M247" s="134"/>
      <c r="N247" s="134"/>
      <c r="O247" s="134"/>
      <c r="P247" s="134">
        <f t="shared" si="403"/>
        <v>0</v>
      </c>
      <c r="Q247" s="179"/>
    </row>
    <row r="248" spans="1:17" s="138" customFormat="1" ht="15.75" hidden="1" x14ac:dyDescent="0.25">
      <c r="A248" s="92"/>
      <c r="B248" s="91"/>
      <c r="C248" s="92"/>
      <c r="D248" s="68" t="s">
        <v>537</v>
      </c>
      <c r="E248" s="134">
        <f>F248+I248</f>
        <v>0</v>
      </c>
      <c r="F248" s="134"/>
      <c r="G248" s="134"/>
      <c r="H248" s="134"/>
      <c r="I248" s="134"/>
      <c r="J248" s="134">
        <f>L248+O248</f>
        <v>0</v>
      </c>
      <c r="K248" s="134"/>
      <c r="L248" s="134"/>
      <c r="M248" s="134"/>
      <c r="N248" s="134"/>
      <c r="O248" s="134"/>
      <c r="P248" s="134">
        <f t="shared" si="403"/>
        <v>0</v>
      </c>
      <c r="Q248" s="179"/>
    </row>
    <row r="249" spans="1:17" s="138" customFormat="1" ht="15.75" hidden="1" x14ac:dyDescent="0.25">
      <c r="A249" s="92"/>
      <c r="B249" s="91"/>
      <c r="C249" s="92"/>
      <c r="D249" s="68" t="s">
        <v>538</v>
      </c>
      <c r="E249" s="134">
        <f>E247+E248</f>
        <v>0</v>
      </c>
      <c r="F249" s="134">
        <f t="shared" ref="F249:P249" si="591">F247+F248</f>
        <v>0</v>
      </c>
      <c r="G249" s="134">
        <f t="shared" si="591"/>
        <v>0</v>
      </c>
      <c r="H249" s="134">
        <f t="shared" si="591"/>
        <v>0</v>
      </c>
      <c r="I249" s="134">
        <f t="shared" si="591"/>
        <v>0</v>
      </c>
      <c r="J249" s="134">
        <f t="shared" si="591"/>
        <v>0</v>
      </c>
      <c r="K249" s="134">
        <f t="shared" si="591"/>
        <v>0</v>
      </c>
      <c r="L249" s="134">
        <f t="shared" si="591"/>
        <v>0</v>
      </c>
      <c r="M249" s="134">
        <f t="shared" si="591"/>
        <v>0</v>
      </c>
      <c r="N249" s="134">
        <f t="shared" si="591"/>
        <v>0</v>
      </c>
      <c r="O249" s="134">
        <f t="shared" si="591"/>
        <v>0</v>
      </c>
      <c r="P249" s="134">
        <f t="shared" si="591"/>
        <v>0</v>
      </c>
      <c r="Q249" s="179"/>
    </row>
    <row r="250" spans="1:17" s="138" customFormat="1" ht="78.75" hidden="1" x14ac:dyDescent="0.25">
      <c r="A250" s="66" t="s">
        <v>557</v>
      </c>
      <c r="B250" s="67">
        <v>7384</v>
      </c>
      <c r="C250" s="66" t="s">
        <v>77</v>
      </c>
      <c r="D250" s="61" t="s">
        <v>548</v>
      </c>
      <c r="E250" s="134">
        <f t="shared" ref="E250:E252" si="592">F250+I250</f>
        <v>0</v>
      </c>
      <c r="F250" s="134"/>
      <c r="G250" s="137"/>
      <c r="H250" s="137"/>
      <c r="I250" s="137"/>
      <c r="J250" s="134">
        <f t="shared" ref="J250:J252" si="593">L250+O250</f>
        <v>0</v>
      </c>
      <c r="K250" s="134"/>
      <c r="L250" s="134"/>
      <c r="M250" s="134"/>
      <c r="N250" s="134"/>
      <c r="O250" s="134"/>
      <c r="P250" s="134">
        <f t="shared" ref="P250:P252" si="594">E250+J250</f>
        <v>0</v>
      </c>
      <c r="Q250" s="179"/>
    </row>
    <row r="251" spans="1:17" s="138" customFormat="1" ht="15.75" hidden="1" x14ac:dyDescent="0.25">
      <c r="A251" s="66"/>
      <c r="B251" s="67"/>
      <c r="C251" s="66"/>
      <c r="D251" s="61" t="s">
        <v>556</v>
      </c>
      <c r="E251" s="134">
        <f t="shared" si="592"/>
        <v>0</v>
      </c>
      <c r="F251" s="134"/>
      <c r="G251" s="137"/>
      <c r="H251" s="137"/>
      <c r="I251" s="137"/>
      <c r="J251" s="134">
        <f t="shared" si="593"/>
        <v>0</v>
      </c>
      <c r="K251" s="134"/>
      <c r="L251" s="134"/>
      <c r="M251" s="134"/>
      <c r="N251" s="134"/>
      <c r="O251" s="134"/>
      <c r="P251" s="134">
        <f t="shared" si="594"/>
        <v>0</v>
      </c>
      <c r="Q251" s="179"/>
    </row>
    <row r="252" spans="1:17" s="138" customFormat="1" ht="126" hidden="1" x14ac:dyDescent="0.25">
      <c r="A252" s="92"/>
      <c r="B252" s="91"/>
      <c r="C252" s="92"/>
      <c r="D252" s="141" t="s">
        <v>550</v>
      </c>
      <c r="E252" s="137">
        <f t="shared" si="592"/>
        <v>0</v>
      </c>
      <c r="F252" s="137"/>
      <c r="G252" s="137"/>
      <c r="H252" s="137"/>
      <c r="I252" s="137"/>
      <c r="J252" s="137">
        <f t="shared" si="593"/>
        <v>0</v>
      </c>
      <c r="K252" s="137"/>
      <c r="L252" s="137"/>
      <c r="M252" s="137"/>
      <c r="N252" s="137"/>
      <c r="O252" s="137"/>
      <c r="P252" s="137">
        <f t="shared" si="594"/>
        <v>0</v>
      </c>
      <c r="Q252" s="179"/>
    </row>
    <row r="253" spans="1:17" s="138" customFormat="1" ht="15.75" hidden="1" x14ac:dyDescent="0.25">
      <c r="A253" s="66"/>
      <c r="B253" s="67"/>
      <c r="C253" s="66"/>
      <c r="D253" s="61" t="s">
        <v>555</v>
      </c>
      <c r="E253" s="134">
        <f>E250+E251</f>
        <v>0</v>
      </c>
      <c r="F253" s="134">
        <f t="shared" ref="F253:P253" si="595">F250+F251</f>
        <v>0</v>
      </c>
      <c r="G253" s="134">
        <f t="shared" si="595"/>
        <v>0</v>
      </c>
      <c r="H253" s="134">
        <f t="shared" si="595"/>
        <v>0</v>
      </c>
      <c r="I253" s="134">
        <f t="shared" si="595"/>
        <v>0</v>
      </c>
      <c r="J253" s="134">
        <f t="shared" si="595"/>
        <v>0</v>
      </c>
      <c r="K253" s="134">
        <f t="shared" si="595"/>
        <v>0</v>
      </c>
      <c r="L253" s="134">
        <f t="shared" si="595"/>
        <v>0</v>
      </c>
      <c r="M253" s="134">
        <f t="shared" si="595"/>
        <v>0</v>
      </c>
      <c r="N253" s="134">
        <f t="shared" si="595"/>
        <v>0</v>
      </c>
      <c r="O253" s="134"/>
      <c r="P253" s="134">
        <f t="shared" si="595"/>
        <v>0</v>
      </c>
      <c r="Q253" s="179"/>
    </row>
    <row r="254" spans="1:17" s="138" customFormat="1" ht="126" hidden="1" x14ac:dyDescent="0.25">
      <c r="A254" s="92"/>
      <c r="B254" s="91"/>
      <c r="C254" s="92"/>
      <c r="D254" s="141" t="s">
        <v>554</v>
      </c>
      <c r="E254" s="137">
        <f>E252</f>
        <v>0</v>
      </c>
      <c r="F254" s="137">
        <f t="shared" ref="F254:P254" si="596">F252</f>
        <v>0</v>
      </c>
      <c r="G254" s="137">
        <f t="shared" si="596"/>
        <v>0</v>
      </c>
      <c r="H254" s="137">
        <f t="shared" si="596"/>
        <v>0</v>
      </c>
      <c r="I254" s="137">
        <f t="shared" si="596"/>
        <v>0</v>
      </c>
      <c r="J254" s="137">
        <f t="shared" si="596"/>
        <v>0</v>
      </c>
      <c r="K254" s="137">
        <f t="shared" si="596"/>
        <v>0</v>
      </c>
      <c r="L254" s="137">
        <f t="shared" si="596"/>
        <v>0</v>
      </c>
      <c r="M254" s="137">
        <f t="shared" si="596"/>
        <v>0</v>
      </c>
      <c r="N254" s="137">
        <f t="shared" si="596"/>
        <v>0</v>
      </c>
      <c r="O254" s="137">
        <f t="shared" si="596"/>
        <v>0</v>
      </c>
      <c r="P254" s="137">
        <f t="shared" si="596"/>
        <v>0</v>
      </c>
      <c r="Q254" s="179"/>
    </row>
    <row r="255" spans="1:17" s="135" customFormat="1" ht="15.75" hidden="1" x14ac:dyDescent="0.25">
      <c r="A255" s="66" t="s">
        <v>481</v>
      </c>
      <c r="B255" s="57" t="s">
        <v>226</v>
      </c>
      <c r="C255" s="57" t="s">
        <v>77</v>
      </c>
      <c r="D255" s="61" t="s">
        <v>16</v>
      </c>
      <c r="E255" s="134">
        <f t="shared" si="402"/>
        <v>0</v>
      </c>
      <c r="F255" s="134"/>
      <c r="G255" s="134"/>
      <c r="H255" s="134"/>
      <c r="I255" s="134"/>
      <c r="J255" s="134">
        <f t="shared" ref="J255" si="597">L255+O255</f>
        <v>0</v>
      </c>
      <c r="K255" s="137"/>
      <c r="L255" s="137"/>
      <c r="M255" s="137"/>
      <c r="N255" s="137"/>
      <c r="O255" s="137"/>
      <c r="P255" s="134">
        <f t="shared" ref="P255:P256" si="598">E255+J255</f>
        <v>0</v>
      </c>
      <c r="Q255" s="179"/>
    </row>
    <row r="256" spans="1:17" s="135" customFormat="1" ht="15.75" hidden="1" x14ac:dyDescent="0.25">
      <c r="A256" s="66"/>
      <c r="B256" s="57"/>
      <c r="C256" s="57"/>
      <c r="D256" s="68" t="s">
        <v>537</v>
      </c>
      <c r="E256" s="134">
        <f>F256+I256</f>
        <v>0</v>
      </c>
      <c r="F256" s="134"/>
      <c r="G256" s="134"/>
      <c r="H256" s="134"/>
      <c r="I256" s="134"/>
      <c r="J256" s="134">
        <f>L256+O256</f>
        <v>0</v>
      </c>
      <c r="K256" s="134"/>
      <c r="L256" s="134"/>
      <c r="M256" s="134"/>
      <c r="N256" s="134"/>
      <c r="O256" s="134"/>
      <c r="P256" s="134">
        <f t="shared" si="598"/>
        <v>0</v>
      </c>
      <c r="Q256" s="179"/>
    </row>
    <row r="257" spans="1:17" s="135" customFormat="1" ht="15.75" hidden="1" x14ac:dyDescent="0.25">
      <c r="A257" s="66"/>
      <c r="B257" s="57"/>
      <c r="C257" s="57"/>
      <c r="D257" s="68" t="s">
        <v>538</v>
      </c>
      <c r="E257" s="134">
        <f>E255+E256</f>
        <v>0</v>
      </c>
      <c r="F257" s="134">
        <f t="shared" ref="F257" si="599">F255+F256</f>
        <v>0</v>
      </c>
      <c r="G257" s="134">
        <f t="shared" ref="G257" si="600">G255+G256</f>
        <v>0</v>
      </c>
      <c r="H257" s="134">
        <f t="shared" ref="H257" si="601">H255+H256</f>
        <v>0</v>
      </c>
      <c r="I257" s="134">
        <f t="shared" ref="I257" si="602">I255+I256</f>
        <v>0</v>
      </c>
      <c r="J257" s="134">
        <f t="shared" ref="J257" si="603">J255+J256</f>
        <v>0</v>
      </c>
      <c r="K257" s="134">
        <f t="shared" ref="K257" si="604">K255+K256</f>
        <v>0</v>
      </c>
      <c r="L257" s="134">
        <f t="shared" ref="L257" si="605">L255+L256</f>
        <v>0</v>
      </c>
      <c r="M257" s="134">
        <f t="shared" ref="M257" si="606">M255+M256</f>
        <v>0</v>
      </c>
      <c r="N257" s="134">
        <f t="shared" ref="N257" si="607">N255+N256</f>
        <v>0</v>
      </c>
      <c r="O257" s="134">
        <f t="shared" ref="O257" si="608">O255+O256</f>
        <v>0</v>
      </c>
      <c r="P257" s="134">
        <f t="shared" ref="P257" si="609">P255+P256</f>
        <v>0</v>
      </c>
      <c r="Q257" s="179"/>
    </row>
    <row r="258" spans="1:17" s="138" customFormat="1" ht="15.75" hidden="1" x14ac:dyDescent="0.25">
      <c r="A258" s="66" t="s">
        <v>420</v>
      </c>
      <c r="B258" s="67">
        <v>7640</v>
      </c>
      <c r="C258" s="66" t="s">
        <v>81</v>
      </c>
      <c r="D258" s="61" t="s">
        <v>375</v>
      </c>
      <c r="E258" s="134">
        <f t="shared" si="402"/>
        <v>766560</v>
      </c>
      <c r="F258" s="134">
        <v>766560</v>
      </c>
      <c r="G258" s="134"/>
      <c r="H258" s="134"/>
      <c r="I258" s="134"/>
      <c r="J258" s="134">
        <f>L258+O258</f>
        <v>71289467</v>
      </c>
      <c r="K258" s="134">
        <v>71289467</v>
      </c>
      <c r="L258" s="134"/>
      <c r="M258" s="134"/>
      <c r="N258" s="134"/>
      <c r="O258" s="134">
        <v>71289467</v>
      </c>
      <c r="P258" s="134">
        <f t="shared" si="403"/>
        <v>72056027</v>
      </c>
      <c r="Q258" s="179"/>
    </row>
    <row r="259" spans="1:17" s="138" customFormat="1" ht="15.75" hidden="1" x14ac:dyDescent="0.25">
      <c r="A259" s="66"/>
      <c r="B259" s="67"/>
      <c r="C259" s="66"/>
      <c r="D259" s="68" t="s">
        <v>537</v>
      </c>
      <c r="E259" s="134">
        <f>F259+I259</f>
        <v>0</v>
      </c>
      <c r="F259" s="134"/>
      <c r="G259" s="134"/>
      <c r="H259" s="134"/>
      <c r="I259" s="134"/>
      <c r="J259" s="134">
        <f>L259+O259</f>
        <v>0</v>
      </c>
      <c r="K259" s="134"/>
      <c r="L259" s="134"/>
      <c r="M259" s="134"/>
      <c r="N259" s="134"/>
      <c r="O259" s="134"/>
      <c r="P259" s="134">
        <f t="shared" si="403"/>
        <v>0</v>
      </c>
      <c r="Q259" s="179"/>
    </row>
    <row r="260" spans="1:17" s="138" customFormat="1" ht="15.75" hidden="1" x14ac:dyDescent="0.25">
      <c r="A260" s="66"/>
      <c r="B260" s="67"/>
      <c r="C260" s="66"/>
      <c r="D260" s="68" t="s">
        <v>538</v>
      </c>
      <c r="E260" s="134">
        <f>E258+E259</f>
        <v>766560</v>
      </c>
      <c r="F260" s="134">
        <f t="shared" ref="F260" si="610">F258+F259</f>
        <v>766560</v>
      </c>
      <c r="G260" s="134">
        <f t="shared" ref="G260" si="611">G258+G259</f>
        <v>0</v>
      </c>
      <c r="H260" s="134">
        <f t="shared" ref="H260" si="612">H258+H259</f>
        <v>0</v>
      </c>
      <c r="I260" s="134">
        <f t="shared" ref="I260" si="613">I258+I259</f>
        <v>0</v>
      </c>
      <c r="J260" s="134">
        <f t="shared" ref="J260" si="614">J258+J259</f>
        <v>71289467</v>
      </c>
      <c r="K260" s="134">
        <f t="shared" ref="K260" si="615">K258+K259</f>
        <v>71289467</v>
      </c>
      <c r="L260" s="134">
        <f t="shared" ref="L260" si="616">L258+L259</f>
        <v>0</v>
      </c>
      <c r="M260" s="134">
        <f t="shared" ref="M260" si="617">M258+M259</f>
        <v>0</v>
      </c>
      <c r="N260" s="134">
        <f t="shared" ref="N260" si="618">N258+N259</f>
        <v>0</v>
      </c>
      <c r="O260" s="134">
        <f t="shared" ref="O260" si="619">O258+O259</f>
        <v>71289467</v>
      </c>
      <c r="P260" s="134">
        <f t="shared" ref="P260" si="620">P258+P259</f>
        <v>72056027</v>
      </c>
      <c r="Q260" s="179"/>
    </row>
    <row r="261" spans="1:17" s="138" customFormat="1" ht="15.75" hidden="1" x14ac:dyDescent="0.25">
      <c r="A261" s="66" t="s">
        <v>517</v>
      </c>
      <c r="B261" s="67">
        <v>8240</v>
      </c>
      <c r="C261" s="67" t="str">
        <f>'дод 5'!B443</f>
        <v>0380</v>
      </c>
      <c r="D261" s="69" t="str">
        <f>'дод 5'!C443</f>
        <v>Заходи та роботи з територіальної оборони</v>
      </c>
      <c r="E261" s="134">
        <f t="shared" si="402"/>
        <v>14820000</v>
      </c>
      <c r="F261" s="142">
        <v>14820000</v>
      </c>
      <c r="G261" s="134"/>
      <c r="H261" s="134">
        <v>1860000</v>
      </c>
      <c r="I261" s="134"/>
      <c r="J261" s="134">
        <f t="shared" si="427"/>
        <v>0</v>
      </c>
      <c r="K261" s="134"/>
      <c r="L261" s="134"/>
      <c r="M261" s="134"/>
      <c r="N261" s="134"/>
      <c r="O261" s="134"/>
      <c r="P261" s="134">
        <f t="shared" si="403"/>
        <v>14820000</v>
      </c>
      <c r="Q261" s="179"/>
    </row>
    <row r="262" spans="1:17" s="138" customFormat="1" ht="15.75" hidden="1" x14ac:dyDescent="0.25">
      <c r="A262" s="66"/>
      <c r="B262" s="67"/>
      <c r="C262" s="67"/>
      <c r="D262" s="68" t="s">
        <v>537</v>
      </c>
      <c r="E262" s="134">
        <f>F262+I262</f>
        <v>0</v>
      </c>
      <c r="F262" s="134"/>
      <c r="G262" s="134"/>
      <c r="H262" s="134"/>
      <c r="I262" s="134"/>
      <c r="J262" s="134">
        <f>L262+O262</f>
        <v>0</v>
      </c>
      <c r="K262" s="134"/>
      <c r="L262" s="134"/>
      <c r="M262" s="134"/>
      <c r="N262" s="134"/>
      <c r="O262" s="134"/>
      <c r="P262" s="134">
        <f t="shared" si="403"/>
        <v>0</v>
      </c>
      <c r="Q262" s="179"/>
    </row>
    <row r="263" spans="1:17" s="138" customFormat="1" ht="15.75" hidden="1" x14ac:dyDescent="0.25">
      <c r="A263" s="66"/>
      <c r="B263" s="67"/>
      <c r="C263" s="67"/>
      <c r="D263" s="68" t="s">
        <v>538</v>
      </c>
      <c r="E263" s="134">
        <f>E261+E262</f>
        <v>14820000</v>
      </c>
      <c r="F263" s="134">
        <f t="shared" ref="F263" si="621">F261+F262</f>
        <v>14820000</v>
      </c>
      <c r="G263" s="134">
        <f t="shared" ref="G263" si="622">G261+G262</f>
        <v>0</v>
      </c>
      <c r="H263" s="134">
        <f t="shared" ref="H263" si="623">H261+H262</f>
        <v>1860000</v>
      </c>
      <c r="I263" s="134">
        <f t="shared" ref="I263" si="624">I261+I262</f>
        <v>0</v>
      </c>
      <c r="J263" s="134">
        <f t="shared" ref="J263" si="625">J261+J262</f>
        <v>0</v>
      </c>
      <c r="K263" s="134">
        <f t="shared" ref="K263" si="626">K261+K262</f>
        <v>0</v>
      </c>
      <c r="L263" s="134">
        <f t="shared" ref="L263" si="627">L261+L262</f>
        <v>0</v>
      </c>
      <c r="M263" s="134">
        <f t="shared" ref="M263" si="628">M261+M262</f>
        <v>0</v>
      </c>
      <c r="N263" s="134">
        <f t="shared" ref="N263" si="629">N261+N262</f>
        <v>0</v>
      </c>
      <c r="O263" s="134">
        <f t="shared" ref="O263" si="630">O261+O262</f>
        <v>0</v>
      </c>
      <c r="P263" s="134">
        <f t="shared" ref="P263" si="631">P261+P262</f>
        <v>14820000</v>
      </c>
      <c r="Q263" s="179"/>
    </row>
    <row r="264" spans="1:17" s="138" customFormat="1" ht="15.75" hidden="1" x14ac:dyDescent="0.25">
      <c r="A264" s="66" t="s">
        <v>421</v>
      </c>
      <c r="B264" s="67">
        <v>8340</v>
      </c>
      <c r="C264" s="66" t="s">
        <v>87</v>
      </c>
      <c r="D264" s="61" t="str">
        <f>'дод 5'!C455</f>
        <v>Природоохоронні заходи за рахунок цільових фондів</v>
      </c>
      <c r="E264" s="134">
        <f t="shared" si="402"/>
        <v>0</v>
      </c>
      <c r="F264" s="134"/>
      <c r="G264" s="134"/>
      <c r="H264" s="134"/>
      <c r="I264" s="134"/>
      <c r="J264" s="134">
        <f t="shared" si="427"/>
        <v>681500</v>
      </c>
      <c r="K264" s="134"/>
      <c r="L264" s="134">
        <v>539500</v>
      </c>
      <c r="M264" s="134"/>
      <c r="N264" s="134"/>
      <c r="O264" s="134">
        <v>142000</v>
      </c>
      <c r="P264" s="134">
        <f t="shared" si="403"/>
        <v>681500</v>
      </c>
      <c r="Q264" s="179"/>
    </row>
    <row r="265" spans="1:17" s="138" customFormat="1" ht="15.75" hidden="1" x14ac:dyDescent="0.25">
      <c r="A265" s="66"/>
      <c r="B265" s="67"/>
      <c r="C265" s="66"/>
      <c r="D265" s="68" t="s">
        <v>537</v>
      </c>
      <c r="E265" s="134">
        <f>F265+I265</f>
        <v>0</v>
      </c>
      <c r="F265" s="134"/>
      <c r="G265" s="134"/>
      <c r="H265" s="134"/>
      <c r="I265" s="134"/>
      <c r="J265" s="134">
        <f>L265+O265</f>
        <v>0</v>
      </c>
      <c r="K265" s="134"/>
      <c r="L265" s="134"/>
      <c r="M265" s="134"/>
      <c r="N265" s="134"/>
      <c r="O265" s="134"/>
      <c r="P265" s="134">
        <f t="shared" ref="P265" si="632">E265+J265</f>
        <v>0</v>
      </c>
      <c r="Q265" s="179"/>
    </row>
    <row r="266" spans="1:17" s="138" customFormat="1" ht="15.75" hidden="1" x14ac:dyDescent="0.25">
      <c r="A266" s="66"/>
      <c r="B266" s="67"/>
      <c r="C266" s="66"/>
      <c r="D266" s="68" t="s">
        <v>538</v>
      </c>
      <c r="E266" s="134">
        <f>E264+E265</f>
        <v>0</v>
      </c>
      <c r="F266" s="134">
        <f t="shared" ref="F266" si="633">F264+F265</f>
        <v>0</v>
      </c>
      <c r="G266" s="134">
        <f t="shared" ref="G266" si="634">G264+G265</f>
        <v>0</v>
      </c>
      <c r="H266" s="134">
        <f t="shared" ref="H266" si="635">H264+H265</f>
        <v>0</v>
      </c>
      <c r="I266" s="134">
        <f t="shared" ref="I266" si="636">I264+I265</f>
        <v>0</v>
      </c>
      <c r="J266" s="134">
        <f t="shared" ref="J266" si="637">J264+J265</f>
        <v>681500</v>
      </c>
      <c r="K266" s="134">
        <f t="shared" ref="K266" si="638">K264+K265</f>
        <v>0</v>
      </c>
      <c r="L266" s="134">
        <f t="shared" ref="L266" si="639">L264+L265</f>
        <v>539500</v>
      </c>
      <c r="M266" s="134">
        <f t="shared" ref="M266" si="640">M264+M265</f>
        <v>0</v>
      </c>
      <c r="N266" s="134">
        <f t="shared" ref="N266" si="641">N264+N265</f>
        <v>0</v>
      </c>
      <c r="O266" s="134">
        <f t="shared" ref="O266" si="642">O264+O265</f>
        <v>142000</v>
      </c>
      <c r="P266" s="134">
        <f t="shared" ref="P266" si="643">P264+P265</f>
        <v>681500</v>
      </c>
      <c r="Q266" s="179"/>
    </row>
    <row r="267" spans="1:17" s="129" customFormat="1" ht="31.5" hidden="1" x14ac:dyDescent="0.25">
      <c r="A267" s="102" t="s">
        <v>161</v>
      </c>
      <c r="B267" s="83"/>
      <c r="C267" s="83"/>
      <c r="D267" s="80" t="s">
        <v>392</v>
      </c>
      <c r="E267" s="128">
        <f>E270</f>
        <v>122888100</v>
      </c>
      <c r="F267" s="128">
        <f t="shared" ref="F267:P269" si="644">F270</f>
        <v>122888100</v>
      </c>
      <c r="G267" s="128">
        <f t="shared" si="644"/>
        <v>5368400</v>
      </c>
      <c r="H267" s="128">
        <f t="shared" si="644"/>
        <v>226600</v>
      </c>
      <c r="I267" s="128">
        <f t="shared" si="644"/>
        <v>0</v>
      </c>
      <c r="J267" s="128">
        <f t="shared" si="644"/>
        <v>72480000</v>
      </c>
      <c r="K267" s="128">
        <f t="shared" si="644"/>
        <v>72480000</v>
      </c>
      <c r="L267" s="128">
        <f t="shared" si="644"/>
        <v>0</v>
      </c>
      <c r="M267" s="128">
        <f t="shared" si="644"/>
        <v>0</v>
      </c>
      <c r="N267" s="128">
        <f t="shared" si="644"/>
        <v>0</v>
      </c>
      <c r="O267" s="128">
        <f t="shared" si="644"/>
        <v>72480000</v>
      </c>
      <c r="P267" s="128">
        <f t="shared" si="644"/>
        <v>195368100</v>
      </c>
      <c r="Q267" s="179"/>
    </row>
    <row r="268" spans="1:17" s="129" customFormat="1" ht="15.75" hidden="1" x14ac:dyDescent="0.25">
      <c r="A268" s="102"/>
      <c r="B268" s="83"/>
      <c r="C268" s="83"/>
      <c r="D268" s="80" t="s">
        <v>537</v>
      </c>
      <c r="E268" s="128">
        <f>E271</f>
        <v>0</v>
      </c>
      <c r="F268" s="128">
        <f t="shared" si="644"/>
        <v>0</v>
      </c>
      <c r="G268" s="128">
        <f t="shared" si="644"/>
        <v>0</v>
      </c>
      <c r="H268" s="128">
        <f t="shared" si="644"/>
        <v>0</v>
      </c>
      <c r="I268" s="128">
        <f t="shared" si="644"/>
        <v>0</v>
      </c>
      <c r="J268" s="128">
        <f t="shared" si="644"/>
        <v>0</v>
      </c>
      <c r="K268" s="128">
        <f t="shared" si="644"/>
        <v>0</v>
      </c>
      <c r="L268" s="128">
        <f t="shared" si="644"/>
        <v>0</v>
      </c>
      <c r="M268" s="128">
        <f t="shared" si="644"/>
        <v>0</v>
      </c>
      <c r="N268" s="128">
        <f t="shared" si="644"/>
        <v>0</v>
      </c>
      <c r="O268" s="128">
        <f t="shared" si="644"/>
        <v>0</v>
      </c>
      <c r="P268" s="128">
        <f t="shared" si="644"/>
        <v>0</v>
      </c>
      <c r="Q268" s="179"/>
    </row>
    <row r="269" spans="1:17" s="129" customFormat="1" ht="15.75" hidden="1" x14ac:dyDescent="0.25">
      <c r="A269" s="102"/>
      <c r="B269" s="83"/>
      <c r="C269" s="83"/>
      <c r="D269" s="80" t="s">
        <v>538</v>
      </c>
      <c r="E269" s="128">
        <f>E272</f>
        <v>122888100</v>
      </c>
      <c r="F269" s="128">
        <f t="shared" si="644"/>
        <v>122888100</v>
      </c>
      <c r="G269" s="128">
        <f t="shared" si="644"/>
        <v>5368400</v>
      </c>
      <c r="H269" s="128">
        <f t="shared" si="644"/>
        <v>226600</v>
      </c>
      <c r="I269" s="128">
        <f t="shared" si="644"/>
        <v>0</v>
      </c>
      <c r="J269" s="128">
        <f t="shared" si="644"/>
        <v>72480000</v>
      </c>
      <c r="K269" s="128">
        <f t="shared" si="644"/>
        <v>72480000</v>
      </c>
      <c r="L269" s="128">
        <f t="shared" si="644"/>
        <v>0</v>
      </c>
      <c r="M269" s="128">
        <f t="shared" si="644"/>
        <v>0</v>
      </c>
      <c r="N269" s="128">
        <f t="shared" si="644"/>
        <v>0</v>
      </c>
      <c r="O269" s="128">
        <f t="shared" si="644"/>
        <v>72480000</v>
      </c>
      <c r="P269" s="128">
        <f t="shared" si="644"/>
        <v>195368100</v>
      </c>
      <c r="Q269" s="179"/>
    </row>
    <row r="270" spans="1:17" s="133" customFormat="1" ht="15.75" hidden="1" x14ac:dyDescent="0.25">
      <c r="A270" s="130" t="s">
        <v>162</v>
      </c>
      <c r="B270" s="85"/>
      <c r="C270" s="85"/>
      <c r="D270" s="100" t="s">
        <v>533</v>
      </c>
      <c r="E270" s="132">
        <f t="shared" ref="E270:P270" si="645">E273+E276+E282+E288+E291+E294+E297+E300+E303+E306+E309+E279+E285</f>
        <v>122888100</v>
      </c>
      <c r="F270" s="132">
        <f t="shared" si="645"/>
        <v>122888100</v>
      </c>
      <c r="G270" s="132">
        <f t="shared" si="645"/>
        <v>5368400</v>
      </c>
      <c r="H270" s="132">
        <f t="shared" si="645"/>
        <v>226600</v>
      </c>
      <c r="I270" s="132">
        <f t="shared" si="645"/>
        <v>0</v>
      </c>
      <c r="J270" s="132">
        <f t="shared" si="645"/>
        <v>72480000</v>
      </c>
      <c r="K270" s="132">
        <f t="shared" si="645"/>
        <v>72480000</v>
      </c>
      <c r="L270" s="132">
        <f t="shared" si="645"/>
        <v>0</v>
      </c>
      <c r="M270" s="132">
        <f t="shared" si="645"/>
        <v>0</v>
      </c>
      <c r="N270" s="132">
        <f t="shared" si="645"/>
        <v>0</v>
      </c>
      <c r="O270" s="132">
        <f t="shared" si="645"/>
        <v>72480000</v>
      </c>
      <c r="P270" s="132">
        <f t="shared" si="645"/>
        <v>195368100</v>
      </c>
      <c r="Q270" s="179"/>
    </row>
    <row r="271" spans="1:17" s="133" customFormat="1" ht="15.75" hidden="1" x14ac:dyDescent="0.25">
      <c r="A271" s="130"/>
      <c r="B271" s="85"/>
      <c r="C271" s="85"/>
      <c r="D271" s="100" t="s">
        <v>537</v>
      </c>
      <c r="E271" s="132">
        <f t="shared" ref="E271:P271" si="646">E274+E277+E280+E283+E286+E289+E292+E295+E298+E301+E304+E307+E310</f>
        <v>0</v>
      </c>
      <c r="F271" s="132">
        <f t="shared" si="646"/>
        <v>0</v>
      </c>
      <c r="G271" s="132">
        <f t="shared" si="646"/>
        <v>0</v>
      </c>
      <c r="H271" s="132">
        <f t="shared" si="646"/>
        <v>0</v>
      </c>
      <c r="I271" s="132">
        <f t="shared" si="646"/>
        <v>0</v>
      </c>
      <c r="J271" s="132">
        <f t="shared" si="646"/>
        <v>0</v>
      </c>
      <c r="K271" s="132">
        <f t="shared" si="646"/>
        <v>0</v>
      </c>
      <c r="L271" s="132">
        <f t="shared" si="646"/>
        <v>0</v>
      </c>
      <c r="M271" s="132">
        <f t="shared" si="646"/>
        <v>0</v>
      </c>
      <c r="N271" s="132">
        <f t="shared" si="646"/>
        <v>0</v>
      </c>
      <c r="O271" s="132">
        <f t="shared" si="646"/>
        <v>0</v>
      </c>
      <c r="P271" s="132">
        <f t="shared" si="646"/>
        <v>0</v>
      </c>
      <c r="Q271" s="179"/>
    </row>
    <row r="272" spans="1:17" s="133" customFormat="1" ht="15.75" hidden="1" x14ac:dyDescent="0.25">
      <c r="A272" s="130"/>
      <c r="B272" s="85"/>
      <c r="C272" s="85"/>
      <c r="D272" s="100" t="s">
        <v>538</v>
      </c>
      <c r="E272" s="132">
        <f>E270+E271</f>
        <v>122888100</v>
      </c>
      <c r="F272" s="132">
        <f t="shared" ref="F272:P272" si="647">F270+F271</f>
        <v>122888100</v>
      </c>
      <c r="G272" s="132">
        <f t="shared" si="647"/>
        <v>5368400</v>
      </c>
      <c r="H272" s="132">
        <f t="shared" si="647"/>
        <v>226600</v>
      </c>
      <c r="I272" s="132">
        <f t="shared" si="647"/>
        <v>0</v>
      </c>
      <c r="J272" s="132">
        <f t="shared" si="647"/>
        <v>72480000</v>
      </c>
      <c r="K272" s="132">
        <f t="shared" si="647"/>
        <v>72480000</v>
      </c>
      <c r="L272" s="132">
        <f t="shared" si="647"/>
        <v>0</v>
      </c>
      <c r="M272" s="132">
        <f t="shared" si="647"/>
        <v>0</v>
      </c>
      <c r="N272" s="132">
        <f t="shared" si="647"/>
        <v>0</v>
      </c>
      <c r="O272" s="132">
        <f t="shared" si="647"/>
        <v>72480000</v>
      </c>
      <c r="P272" s="132">
        <f t="shared" si="647"/>
        <v>195368100</v>
      </c>
      <c r="Q272" s="179"/>
    </row>
    <row r="273" spans="1:17" s="135" customFormat="1" ht="31.5" hidden="1" x14ac:dyDescent="0.25">
      <c r="A273" s="66" t="s">
        <v>163</v>
      </c>
      <c r="B273" s="67" t="str">
        <f>'дод 5'!A18</f>
        <v>0160</v>
      </c>
      <c r="C273" s="67" t="str">
        <f>'дод 5'!B18</f>
        <v>0111</v>
      </c>
      <c r="D273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273" s="134">
        <f t="shared" ref="E273:E310" si="648">F273+I273</f>
        <v>3131500</v>
      </c>
      <c r="F273" s="134">
        <f>3144200-12700</f>
        <v>3131500</v>
      </c>
      <c r="G273" s="134">
        <v>2288600</v>
      </c>
      <c r="H273" s="134">
        <v>72400</v>
      </c>
      <c r="I273" s="134"/>
      <c r="J273" s="134">
        <f>L273+O273</f>
        <v>0</v>
      </c>
      <c r="K273" s="134"/>
      <c r="L273" s="134"/>
      <c r="M273" s="134"/>
      <c r="N273" s="134"/>
      <c r="O273" s="134"/>
      <c r="P273" s="134">
        <f t="shared" ref="P273:P310" si="649">E273+J273</f>
        <v>3131500</v>
      </c>
      <c r="Q273" s="179"/>
    </row>
    <row r="274" spans="1:17" s="135" customFormat="1" ht="15.75" hidden="1" x14ac:dyDescent="0.25">
      <c r="A274" s="66"/>
      <c r="B274" s="67"/>
      <c r="C274" s="67"/>
      <c r="D274" s="68" t="s">
        <v>537</v>
      </c>
      <c r="E274" s="134">
        <f t="shared" si="648"/>
        <v>0</v>
      </c>
      <c r="F274" s="134"/>
      <c r="G274" s="134"/>
      <c r="H274" s="134"/>
      <c r="I274" s="134"/>
      <c r="J274" s="134">
        <f>L274+O274</f>
        <v>0</v>
      </c>
      <c r="K274" s="134"/>
      <c r="L274" s="134"/>
      <c r="M274" s="134"/>
      <c r="N274" s="134"/>
      <c r="O274" s="134"/>
      <c r="P274" s="134">
        <f t="shared" si="649"/>
        <v>0</v>
      </c>
      <c r="Q274" s="179"/>
    </row>
    <row r="275" spans="1:17" s="135" customFormat="1" ht="15.75" hidden="1" x14ac:dyDescent="0.25">
      <c r="A275" s="66"/>
      <c r="B275" s="67"/>
      <c r="C275" s="67"/>
      <c r="D275" s="68" t="s">
        <v>538</v>
      </c>
      <c r="E275" s="134">
        <f>E273+E274</f>
        <v>3131500</v>
      </c>
      <c r="F275" s="134">
        <f t="shared" ref="F275" si="650">F273+F274</f>
        <v>3131500</v>
      </c>
      <c r="G275" s="134">
        <f t="shared" ref="G275" si="651">G273+G274</f>
        <v>2288600</v>
      </c>
      <c r="H275" s="134">
        <f t="shared" ref="H275" si="652">H273+H274</f>
        <v>72400</v>
      </c>
      <c r="I275" s="134">
        <f t="shared" ref="I275" si="653">I273+I274</f>
        <v>0</v>
      </c>
      <c r="J275" s="134">
        <f t="shared" ref="J275" si="654">J273+J274</f>
        <v>0</v>
      </c>
      <c r="K275" s="134">
        <f t="shared" ref="K275" si="655">K273+K274</f>
        <v>0</v>
      </c>
      <c r="L275" s="134">
        <f t="shared" ref="L275" si="656">L273+L274</f>
        <v>0</v>
      </c>
      <c r="M275" s="134">
        <f t="shared" ref="M275" si="657">M273+M274</f>
        <v>0</v>
      </c>
      <c r="N275" s="134">
        <f t="shared" ref="N275" si="658">N273+N274</f>
        <v>0</v>
      </c>
      <c r="O275" s="134">
        <f t="shared" ref="O275" si="659">O273+O274</f>
        <v>0</v>
      </c>
      <c r="P275" s="134">
        <f t="shared" ref="P275" si="660">P273+P274</f>
        <v>3131500</v>
      </c>
      <c r="Q275" s="179"/>
    </row>
    <row r="276" spans="1:17" s="135" customFormat="1" ht="31.5" hidden="1" x14ac:dyDescent="0.25">
      <c r="A276" s="66" t="s">
        <v>164</v>
      </c>
      <c r="B276" s="67" t="str">
        <f>'дод 5'!A118</f>
        <v>2010</v>
      </c>
      <c r="C276" s="67" t="str">
        <f>'дод 5'!B118</f>
        <v>0731</v>
      </c>
      <c r="D276" s="58" t="str">
        <f>'дод 5'!C118</f>
        <v>Багатопрофільна стаціонарна медична допомога населенню</v>
      </c>
      <c r="E276" s="134">
        <f>F276+I276</f>
        <v>66664700</v>
      </c>
      <c r="F276" s="134">
        <v>66664700</v>
      </c>
      <c r="G276" s="134"/>
      <c r="H276" s="134"/>
      <c r="I276" s="134"/>
      <c r="J276" s="134">
        <f t="shared" ref="J276:J309" si="661">L276+O276</f>
        <v>13500000</v>
      </c>
      <c r="K276" s="134">
        <v>13500000</v>
      </c>
      <c r="L276" s="134"/>
      <c r="M276" s="134"/>
      <c r="N276" s="134"/>
      <c r="O276" s="134">
        <v>13500000</v>
      </c>
      <c r="P276" s="134">
        <f t="shared" si="649"/>
        <v>80164700</v>
      </c>
      <c r="Q276" s="179"/>
    </row>
    <row r="277" spans="1:17" s="135" customFormat="1" ht="15.75" hidden="1" x14ac:dyDescent="0.25">
      <c r="A277" s="66"/>
      <c r="B277" s="67"/>
      <c r="C277" s="67"/>
      <c r="D277" s="68" t="s">
        <v>537</v>
      </c>
      <c r="E277" s="134">
        <f t="shared" ref="E277" si="662">F277+I277</f>
        <v>0</v>
      </c>
      <c r="F277" s="134"/>
      <c r="G277" s="134"/>
      <c r="H277" s="134"/>
      <c r="I277" s="134"/>
      <c r="J277" s="134">
        <f>L277+O277</f>
        <v>0</v>
      </c>
      <c r="K277" s="134"/>
      <c r="L277" s="134"/>
      <c r="M277" s="134"/>
      <c r="N277" s="134"/>
      <c r="O277" s="134"/>
      <c r="P277" s="134">
        <f t="shared" si="649"/>
        <v>0</v>
      </c>
      <c r="Q277" s="179"/>
    </row>
    <row r="278" spans="1:17" s="135" customFormat="1" ht="15.75" hidden="1" x14ac:dyDescent="0.25">
      <c r="A278" s="66"/>
      <c r="B278" s="67"/>
      <c r="C278" s="67"/>
      <c r="D278" s="68" t="s">
        <v>538</v>
      </c>
      <c r="E278" s="134">
        <f>E276+E277</f>
        <v>66664700</v>
      </c>
      <c r="F278" s="134">
        <f t="shared" ref="F278" si="663">F276+F277</f>
        <v>66664700</v>
      </c>
      <c r="G278" s="134">
        <f t="shared" ref="G278" si="664">G276+G277</f>
        <v>0</v>
      </c>
      <c r="H278" s="134">
        <f t="shared" ref="H278" si="665">H276+H277</f>
        <v>0</v>
      </c>
      <c r="I278" s="134">
        <f t="shared" ref="I278" si="666">I276+I277</f>
        <v>0</v>
      </c>
      <c r="J278" s="134">
        <f t="shared" ref="J278" si="667">J276+J277</f>
        <v>13500000</v>
      </c>
      <c r="K278" s="134">
        <f t="shared" ref="K278" si="668">K276+K277</f>
        <v>13500000</v>
      </c>
      <c r="L278" s="134">
        <f t="shared" ref="L278" si="669">L276+L277</f>
        <v>0</v>
      </c>
      <c r="M278" s="134">
        <f t="shared" ref="M278" si="670">M276+M277</f>
        <v>0</v>
      </c>
      <c r="N278" s="134">
        <f t="shared" ref="N278" si="671">N276+N277</f>
        <v>0</v>
      </c>
      <c r="O278" s="134">
        <f t="shared" ref="O278" si="672">O276+O277</f>
        <v>13500000</v>
      </c>
      <c r="P278" s="134">
        <f t="shared" ref="P278" si="673">P276+P277</f>
        <v>80164700</v>
      </c>
      <c r="Q278" s="179"/>
    </row>
    <row r="279" spans="1:17" s="135" customFormat="1" ht="31.5" hidden="1" x14ac:dyDescent="0.25">
      <c r="A279" s="66" t="s">
        <v>383</v>
      </c>
      <c r="B279" s="67">
        <v>2020</v>
      </c>
      <c r="C279" s="66" t="s">
        <v>384</v>
      </c>
      <c r="D279" s="68" t="str">
        <f>'дод 5'!C121</f>
        <v xml:space="preserve"> Спеціалізована стаціонарна медична допомога населенню</v>
      </c>
      <c r="E279" s="134">
        <f t="shared" si="648"/>
        <v>0</v>
      </c>
      <c r="F279" s="134"/>
      <c r="G279" s="134"/>
      <c r="H279" s="134"/>
      <c r="I279" s="134"/>
      <c r="J279" s="134">
        <f t="shared" si="661"/>
        <v>0</v>
      </c>
      <c r="K279" s="134"/>
      <c r="L279" s="134"/>
      <c r="M279" s="134"/>
      <c r="N279" s="134"/>
      <c r="O279" s="134"/>
      <c r="P279" s="134">
        <f t="shared" si="649"/>
        <v>0</v>
      </c>
      <c r="Q279" s="179"/>
    </row>
    <row r="280" spans="1:17" s="135" customFormat="1" ht="15.75" hidden="1" x14ac:dyDescent="0.25">
      <c r="A280" s="66"/>
      <c r="B280" s="67"/>
      <c r="C280" s="66"/>
      <c r="D280" s="68" t="s">
        <v>537</v>
      </c>
      <c r="E280" s="134">
        <f t="shared" si="648"/>
        <v>0</v>
      </c>
      <c r="F280" s="134"/>
      <c r="G280" s="134"/>
      <c r="H280" s="134"/>
      <c r="I280" s="134"/>
      <c r="J280" s="134">
        <f>L280+O280</f>
        <v>0</v>
      </c>
      <c r="K280" s="134"/>
      <c r="L280" s="134"/>
      <c r="M280" s="134"/>
      <c r="N280" s="134"/>
      <c r="O280" s="134"/>
      <c r="P280" s="134">
        <f t="shared" si="649"/>
        <v>0</v>
      </c>
      <c r="Q280" s="179"/>
    </row>
    <row r="281" spans="1:17" s="135" customFormat="1" ht="15.75" hidden="1" x14ac:dyDescent="0.25">
      <c r="A281" s="66"/>
      <c r="B281" s="67"/>
      <c r="C281" s="66"/>
      <c r="D281" s="68" t="s">
        <v>538</v>
      </c>
      <c r="E281" s="134">
        <f>E279+E280</f>
        <v>0</v>
      </c>
      <c r="F281" s="134">
        <f t="shared" ref="F281" si="674">F279+F280</f>
        <v>0</v>
      </c>
      <c r="G281" s="134">
        <f t="shared" ref="G281" si="675">G279+G280</f>
        <v>0</v>
      </c>
      <c r="H281" s="134">
        <f t="shared" ref="H281" si="676">H279+H280</f>
        <v>0</v>
      </c>
      <c r="I281" s="134">
        <f t="shared" ref="I281" si="677">I279+I280</f>
        <v>0</v>
      </c>
      <c r="J281" s="134">
        <f t="shared" ref="J281" si="678">J279+J280</f>
        <v>0</v>
      </c>
      <c r="K281" s="134">
        <f t="shared" ref="K281" si="679">K279+K280</f>
        <v>0</v>
      </c>
      <c r="L281" s="134">
        <f t="shared" ref="L281" si="680">L279+L280</f>
        <v>0</v>
      </c>
      <c r="M281" s="134">
        <f t="shared" ref="M281" si="681">M279+M280</f>
        <v>0</v>
      </c>
      <c r="N281" s="134">
        <f t="shared" ref="N281" si="682">N279+N280</f>
        <v>0</v>
      </c>
      <c r="O281" s="134">
        <f t="shared" ref="O281" si="683">O279+O280</f>
        <v>0</v>
      </c>
      <c r="P281" s="134">
        <f t="shared" ref="P281" si="684">P279+P280</f>
        <v>0</v>
      </c>
      <c r="Q281" s="179"/>
    </row>
    <row r="282" spans="1:17" s="135" customFormat="1" ht="31.5" hidden="1" x14ac:dyDescent="0.25">
      <c r="A282" s="66" t="s">
        <v>169</v>
      </c>
      <c r="B282" s="67" t="str">
        <f>'дод 5'!A124</f>
        <v>2030</v>
      </c>
      <c r="C282" s="67" t="str">
        <f>'дод 5'!B124</f>
        <v>0733</v>
      </c>
      <c r="D282" s="68" t="str">
        <f>'дод 5'!C124</f>
        <v>Лікарсько-акушерська допомога вагітним, породіллям та новонародженим</v>
      </c>
      <c r="E282" s="134">
        <f t="shared" si="648"/>
        <v>6012400</v>
      </c>
      <c r="F282" s="134">
        <v>6012400</v>
      </c>
      <c r="G282" s="134"/>
      <c r="H282" s="134"/>
      <c r="I282" s="134"/>
      <c r="J282" s="134">
        <f t="shared" si="661"/>
        <v>0</v>
      </c>
      <c r="K282" s="134"/>
      <c r="L282" s="134"/>
      <c r="M282" s="134"/>
      <c r="N282" s="134"/>
      <c r="O282" s="134"/>
      <c r="P282" s="134">
        <f t="shared" si="649"/>
        <v>6012400</v>
      </c>
      <c r="Q282" s="179"/>
    </row>
    <row r="283" spans="1:17" s="135" customFormat="1" ht="15.75" hidden="1" x14ac:dyDescent="0.25">
      <c r="A283" s="66"/>
      <c r="B283" s="67"/>
      <c r="C283" s="67"/>
      <c r="D283" s="68" t="s">
        <v>537</v>
      </c>
      <c r="E283" s="134">
        <f t="shared" si="648"/>
        <v>0</v>
      </c>
      <c r="F283" s="134"/>
      <c r="G283" s="134"/>
      <c r="H283" s="134"/>
      <c r="I283" s="134"/>
      <c r="J283" s="134">
        <f>L283+O283</f>
        <v>0</v>
      </c>
      <c r="K283" s="134"/>
      <c r="L283" s="134"/>
      <c r="M283" s="134"/>
      <c r="N283" s="134"/>
      <c r="O283" s="134"/>
      <c r="P283" s="134">
        <f t="shared" si="649"/>
        <v>0</v>
      </c>
      <c r="Q283" s="179"/>
    </row>
    <row r="284" spans="1:17" s="135" customFormat="1" ht="15.75" hidden="1" x14ac:dyDescent="0.25">
      <c r="A284" s="66"/>
      <c r="B284" s="67"/>
      <c r="C284" s="67"/>
      <c r="D284" s="68" t="s">
        <v>538</v>
      </c>
      <c r="E284" s="134">
        <f>E282+E283</f>
        <v>6012400</v>
      </c>
      <c r="F284" s="134">
        <f t="shared" ref="F284" si="685">F282+F283</f>
        <v>6012400</v>
      </c>
      <c r="G284" s="134">
        <f t="shared" ref="G284" si="686">G282+G283</f>
        <v>0</v>
      </c>
      <c r="H284" s="134">
        <f t="shared" ref="H284" si="687">H282+H283</f>
        <v>0</v>
      </c>
      <c r="I284" s="134">
        <f t="shared" ref="I284" si="688">I282+I283</f>
        <v>0</v>
      </c>
      <c r="J284" s="134">
        <f t="shared" ref="J284" si="689">J282+J283</f>
        <v>0</v>
      </c>
      <c r="K284" s="134">
        <f t="shared" ref="K284" si="690">K282+K283</f>
        <v>0</v>
      </c>
      <c r="L284" s="134">
        <f t="shared" ref="L284" si="691">L282+L283</f>
        <v>0</v>
      </c>
      <c r="M284" s="134">
        <f t="shared" ref="M284" si="692">M282+M283</f>
        <v>0</v>
      </c>
      <c r="N284" s="134">
        <f t="shared" ref="N284" si="693">N282+N283</f>
        <v>0</v>
      </c>
      <c r="O284" s="134">
        <f t="shared" ref="O284" si="694">O282+O283</f>
        <v>0</v>
      </c>
      <c r="P284" s="134">
        <f t="shared" ref="P284" si="695">P282+P283</f>
        <v>6012400</v>
      </c>
      <c r="Q284" s="179"/>
    </row>
    <row r="285" spans="1:17" s="138" customFormat="1" ht="15.75" hidden="1" x14ac:dyDescent="0.25">
      <c r="A285" s="66" t="s">
        <v>473</v>
      </c>
      <c r="B285" s="67">
        <v>2070</v>
      </c>
      <c r="C285" s="81" t="s">
        <v>474</v>
      </c>
      <c r="D285" s="68" t="s">
        <v>475</v>
      </c>
      <c r="E285" s="134">
        <f t="shared" si="648"/>
        <v>0</v>
      </c>
      <c r="F285" s="134"/>
      <c r="G285" s="68"/>
      <c r="H285" s="68"/>
      <c r="I285" s="68"/>
      <c r="J285" s="134">
        <f t="shared" si="661"/>
        <v>0</v>
      </c>
      <c r="K285" s="134"/>
      <c r="L285" s="134"/>
      <c r="M285" s="134"/>
      <c r="N285" s="134"/>
      <c r="O285" s="134"/>
      <c r="P285" s="134">
        <f t="shared" si="649"/>
        <v>0</v>
      </c>
      <c r="Q285" s="179"/>
    </row>
    <row r="286" spans="1:17" s="138" customFormat="1" ht="15.75" hidden="1" x14ac:dyDescent="0.25">
      <c r="A286" s="66"/>
      <c r="B286" s="67"/>
      <c r="C286" s="81"/>
      <c r="D286" s="68" t="s">
        <v>537</v>
      </c>
      <c r="E286" s="134">
        <f t="shared" si="648"/>
        <v>0</v>
      </c>
      <c r="F286" s="134"/>
      <c r="G286" s="134"/>
      <c r="H286" s="134"/>
      <c r="I286" s="134"/>
      <c r="J286" s="134">
        <f>L286+O286</f>
        <v>0</v>
      </c>
      <c r="K286" s="134"/>
      <c r="L286" s="134"/>
      <c r="M286" s="134"/>
      <c r="N286" s="134"/>
      <c r="O286" s="134"/>
      <c r="P286" s="134">
        <f t="shared" si="649"/>
        <v>0</v>
      </c>
      <c r="Q286" s="179"/>
    </row>
    <row r="287" spans="1:17" s="138" customFormat="1" ht="15.75" hidden="1" x14ac:dyDescent="0.25">
      <c r="A287" s="66"/>
      <c r="B287" s="67"/>
      <c r="C287" s="81"/>
      <c r="D287" s="68" t="s">
        <v>538</v>
      </c>
      <c r="E287" s="134">
        <f>E285+E286</f>
        <v>0</v>
      </c>
      <c r="F287" s="134">
        <f t="shared" ref="F287" si="696">F285+F286</f>
        <v>0</v>
      </c>
      <c r="G287" s="134">
        <f t="shared" ref="G287" si="697">G285+G286</f>
        <v>0</v>
      </c>
      <c r="H287" s="134">
        <f t="shared" ref="H287" si="698">H285+H286</f>
        <v>0</v>
      </c>
      <c r="I287" s="134">
        <f t="shared" ref="I287" si="699">I285+I286</f>
        <v>0</v>
      </c>
      <c r="J287" s="134">
        <f t="shared" ref="J287" si="700">J285+J286</f>
        <v>0</v>
      </c>
      <c r="K287" s="134">
        <f t="shared" ref="K287" si="701">K285+K286</f>
        <v>0</v>
      </c>
      <c r="L287" s="134">
        <f t="shared" ref="L287" si="702">L285+L286</f>
        <v>0</v>
      </c>
      <c r="M287" s="134">
        <f t="shared" ref="M287" si="703">M285+M286</f>
        <v>0</v>
      </c>
      <c r="N287" s="134">
        <f t="shared" ref="N287" si="704">N285+N286</f>
        <v>0</v>
      </c>
      <c r="O287" s="134">
        <f t="shared" ref="O287" si="705">O285+O286</f>
        <v>0</v>
      </c>
      <c r="P287" s="134">
        <f t="shared" ref="P287" si="706">P285+P286</f>
        <v>0</v>
      </c>
      <c r="Q287" s="179"/>
    </row>
    <row r="288" spans="1:17" s="135" customFormat="1" ht="15.75" hidden="1" x14ac:dyDescent="0.25">
      <c r="A288" s="66" t="s">
        <v>168</v>
      </c>
      <c r="B288" s="67" t="str">
        <f>'дод 5'!A130</f>
        <v>2100</v>
      </c>
      <c r="C288" s="67" t="str">
        <f>'дод 5'!B130</f>
        <v>0722</v>
      </c>
      <c r="D288" s="68" t="str">
        <f>'дод 5'!C130</f>
        <v>Стоматологічна допомога населенню</v>
      </c>
      <c r="E288" s="134">
        <f t="shared" si="648"/>
        <v>12460400</v>
      </c>
      <c r="F288" s="134">
        <v>12460400</v>
      </c>
      <c r="G288" s="134"/>
      <c r="H288" s="134"/>
      <c r="I288" s="134"/>
      <c r="J288" s="134">
        <f t="shared" si="661"/>
        <v>0</v>
      </c>
      <c r="K288" s="134"/>
      <c r="L288" s="134"/>
      <c r="M288" s="134"/>
      <c r="N288" s="134"/>
      <c r="O288" s="134"/>
      <c r="P288" s="134">
        <f t="shared" si="649"/>
        <v>12460400</v>
      </c>
      <c r="Q288" s="179"/>
    </row>
    <row r="289" spans="1:17" s="135" customFormat="1" ht="15.75" hidden="1" x14ac:dyDescent="0.25">
      <c r="A289" s="66"/>
      <c r="B289" s="67"/>
      <c r="C289" s="67"/>
      <c r="D289" s="68" t="s">
        <v>537</v>
      </c>
      <c r="E289" s="134">
        <f t="shared" si="648"/>
        <v>0</v>
      </c>
      <c r="F289" s="134"/>
      <c r="G289" s="134"/>
      <c r="H289" s="134"/>
      <c r="I289" s="134"/>
      <c r="J289" s="134">
        <f>L289+O289</f>
        <v>0</v>
      </c>
      <c r="K289" s="134"/>
      <c r="L289" s="134"/>
      <c r="M289" s="134"/>
      <c r="N289" s="134"/>
      <c r="O289" s="134"/>
      <c r="P289" s="134">
        <f t="shared" si="649"/>
        <v>0</v>
      </c>
      <c r="Q289" s="179"/>
    </row>
    <row r="290" spans="1:17" s="135" customFormat="1" ht="15.75" hidden="1" x14ac:dyDescent="0.25">
      <c r="A290" s="66"/>
      <c r="B290" s="67"/>
      <c r="C290" s="67"/>
      <c r="D290" s="68" t="s">
        <v>538</v>
      </c>
      <c r="E290" s="134">
        <f>E288+E289</f>
        <v>12460400</v>
      </c>
      <c r="F290" s="134">
        <f t="shared" ref="F290" si="707">F288+F289</f>
        <v>12460400</v>
      </c>
      <c r="G290" s="134">
        <f t="shared" ref="G290" si="708">G288+G289</f>
        <v>0</v>
      </c>
      <c r="H290" s="134">
        <f t="shared" ref="H290" si="709">H288+H289</f>
        <v>0</v>
      </c>
      <c r="I290" s="134">
        <f t="shared" ref="I290" si="710">I288+I289</f>
        <v>0</v>
      </c>
      <c r="J290" s="134">
        <f t="shared" ref="J290" si="711">J288+J289</f>
        <v>0</v>
      </c>
      <c r="K290" s="134">
        <f t="shared" ref="K290" si="712">K288+K289</f>
        <v>0</v>
      </c>
      <c r="L290" s="134">
        <f t="shared" ref="L290" si="713">L288+L289</f>
        <v>0</v>
      </c>
      <c r="M290" s="134">
        <f t="shared" ref="M290" si="714">M288+M289</f>
        <v>0</v>
      </c>
      <c r="N290" s="134">
        <f t="shared" ref="N290" si="715">N288+N289</f>
        <v>0</v>
      </c>
      <c r="O290" s="134">
        <f t="shared" ref="O290" si="716">O288+O289</f>
        <v>0</v>
      </c>
      <c r="P290" s="134">
        <f t="shared" ref="P290" si="717">P288+P289</f>
        <v>12460400</v>
      </c>
      <c r="Q290" s="179"/>
    </row>
    <row r="291" spans="1:17" s="135" customFormat="1" ht="47.25" hidden="1" x14ac:dyDescent="0.25">
      <c r="A291" s="66" t="s">
        <v>167</v>
      </c>
      <c r="B291" s="67" t="str">
        <f>'дод 5'!A133</f>
        <v>2111</v>
      </c>
      <c r="C291" s="67" t="str">
        <f>'дод 5'!B133</f>
        <v>0726</v>
      </c>
      <c r="D291" s="68" t="str">
        <f>'дод 5'!C133</f>
        <v>Первинна медична допомога населенню, що надається центрами первинної медичної (медико-санітарної) допомоги</v>
      </c>
      <c r="E291" s="134">
        <f t="shared" si="648"/>
        <v>5716100</v>
      </c>
      <c r="F291" s="134">
        <v>5716100</v>
      </c>
      <c r="G291" s="134"/>
      <c r="H291" s="134"/>
      <c r="I291" s="134"/>
      <c r="J291" s="134">
        <f t="shared" si="661"/>
        <v>3980000</v>
      </c>
      <c r="K291" s="134">
        <v>3980000</v>
      </c>
      <c r="L291" s="134"/>
      <c r="M291" s="134"/>
      <c r="N291" s="134"/>
      <c r="O291" s="134">
        <v>3980000</v>
      </c>
      <c r="P291" s="134">
        <f t="shared" si="649"/>
        <v>9696100</v>
      </c>
      <c r="Q291" s="179"/>
    </row>
    <row r="292" spans="1:17" s="135" customFormat="1" ht="15.75" hidden="1" x14ac:dyDescent="0.25">
      <c r="A292" s="66"/>
      <c r="B292" s="67"/>
      <c r="C292" s="67"/>
      <c r="D292" s="68" t="s">
        <v>537</v>
      </c>
      <c r="E292" s="134">
        <f t="shared" si="648"/>
        <v>0</v>
      </c>
      <c r="F292" s="134"/>
      <c r="G292" s="134"/>
      <c r="H292" s="134"/>
      <c r="I292" s="134"/>
      <c r="J292" s="134">
        <f>L292+O292</f>
        <v>0</v>
      </c>
      <c r="K292" s="134"/>
      <c r="L292" s="134"/>
      <c r="M292" s="134"/>
      <c r="N292" s="134"/>
      <c r="O292" s="134"/>
      <c r="P292" s="134">
        <f t="shared" si="649"/>
        <v>0</v>
      </c>
      <c r="Q292" s="179"/>
    </row>
    <row r="293" spans="1:17" s="135" customFormat="1" ht="15.75" hidden="1" x14ac:dyDescent="0.25">
      <c r="A293" s="66"/>
      <c r="B293" s="67"/>
      <c r="C293" s="67"/>
      <c r="D293" s="68" t="s">
        <v>538</v>
      </c>
      <c r="E293" s="134">
        <f>E291+E292</f>
        <v>5716100</v>
      </c>
      <c r="F293" s="134">
        <f t="shared" ref="F293" si="718">F291+F292</f>
        <v>5716100</v>
      </c>
      <c r="G293" s="134">
        <f t="shared" ref="G293" si="719">G291+G292</f>
        <v>0</v>
      </c>
      <c r="H293" s="134">
        <f t="shared" ref="H293" si="720">H291+H292</f>
        <v>0</v>
      </c>
      <c r="I293" s="134">
        <f t="shared" ref="I293" si="721">I291+I292</f>
        <v>0</v>
      </c>
      <c r="J293" s="134">
        <f t="shared" ref="J293" si="722">J291+J292</f>
        <v>3980000</v>
      </c>
      <c r="K293" s="134">
        <f t="shared" ref="K293" si="723">K291+K292</f>
        <v>3980000</v>
      </c>
      <c r="L293" s="134">
        <f t="shared" ref="L293" si="724">L291+L292</f>
        <v>0</v>
      </c>
      <c r="M293" s="134">
        <f t="shared" ref="M293" si="725">M291+M292</f>
        <v>0</v>
      </c>
      <c r="N293" s="134">
        <f t="shared" ref="N293" si="726">N291+N292</f>
        <v>0</v>
      </c>
      <c r="O293" s="134">
        <f t="shared" ref="O293" si="727">O291+O292</f>
        <v>3980000</v>
      </c>
      <c r="P293" s="134">
        <f t="shared" ref="P293" si="728">P291+P292</f>
        <v>9696100</v>
      </c>
      <c r="Q293" s="179"/>
    </row>
    <row r="294" spans="1:17" s="135" customFormat="1" ht="31.5" hidden="1" x14ac:dyDescent="0.25">
      <c r="A294" s="66" t="s">
        <v>166</v>
      </c>
      <c r="B294" s="67">
        <f>'дод 5'!A136</f>
        <v>2144</v>
      </c>
      <c r="C294" s="67" t="str">
        <f>'дод 5'!B136</f>
        <v>0763</v>
      </c>
      <c r="D294" s="143" t="str">
        <f>'дод 5'!C136</f>
        <v>Централізовані заходи з лікування хворих на цукровий та нецукровий діабет</v>
      </c>
      <c r="E294" s="134">
        <f t="shared" si="648"/>
        <v>0</v>
      </c>
      <c r="F294" s="134"/>
      <c r="G294" s="134"/>
      <c r="H294" s="134"/>
      <c r="I294" s="134"/>
      <c r="J294" s="134">
        <f t="shared" si="661"/>
        <v>0</v>
      </c>
      <c r="K294" s="134"/>
      <c r="L294" s="134"/>
      <c r="M294" s="134"/>
      <c r="N294" s="134"/>
      <c r="O294" s="134"/>
      <c r="P294" s="134">
        <f t="shared" si="649"/>
        <v>0</v>
      </c>
      <c r="Q294" s="179"/>
    </row>
    <row r="295" spans="1:17" s="135" customFormat="1" ht="15.75" hidden="1" x14ac:dyDescent="0.25">
      <c r="A295" s="66"/>
      <c r="B295" s="67"/>
      <c r="C295" s="67"/>
      <c r="D295" s="68" t="s">
        <v>537</v>
      </c>
      <c r="E295" s="134">
        <f t="shared" si="648"/>
        <v>0</v>
      </c>
      <c r="F295" s="134"/>
      <c r="G295" s="134"/>
      <c r="H295" s="134"/>
      <c r="I295" s="134"/>
      <c r="J295" s="134">
        <f>L295+O295</f>
        <v>0</v>
      </c>
      <c r="K295" s="134"/>
      <c r="L295" s="134"/>
      <c r="M295" s="134"/>
      <c r="N295" s="134"/>
      <c r="O295" s="134"/>
      <c r="P295" s="134">
        <f t="shared" si="649"/>
        <v>0</v>
      </c>
      <c r="Q295" s="179"/>
    </row>
    <row r="296" spans="1:17" s="135" customFormat="1" ht="15.75" hidden="1" x14ac:dyDescent="0.25">
      <c r="A296" s="66"/>
      <c r="B296" s="67"/>
      <c r="C296" s="67"/>
      <c r="D296" s="68" t="s">
        <v>538</v>
      </c>
      <c r="E296" s="134">
        <f>E294+E295</f>
        <v>0</v>
      </c>
      <c r="F296" s="134">
        <f t="shared" ref="F296" si="729">F294+F295</f>
        <v>0</v>
      </c>
      <c r="G296" s="134">
        <f t="shared" ref="G296" si="730">G294+G295</f>
        <v>0</v>
      </c>
      <c r="H296" s="134">
        <f t="shared" ref="H296" si="731">H294+H295</f>
        <v>0</v>
      </c>
      <c r="I296" s="134">
        <f t="shared" ref="I296" si="732">I294+I295</f>
        <v>0</v>
      </c>
      <c r="J296" s="134">
        <f t="shared" ref="J296" si="733">J294+J295</f>
        <v>0</v>
      </c>
      <c r="K296" s="134">
        <f t="shared" ref="K296" si="734">K294+K295</f>
        <v>0</v>
      </c>
      <c r="L296" s="134">
        <f t="shared" ref="L296" si="735">L294+L295</f>
        <v>0</v>
      </c>
      <c r="M296" s="134">
        <f t="shared" ref="M296" si="736">M294+M295</f>
        <v>0</v>
      </c>
      <c r="N296" s="134">
        <f t="shared" ref="N296" si="737">N294+N295</f>
        <v>0</v>
      </c>
      <c r="O296" s="134">
        <f t="shared" ref="O296" si="738">O294+O295</f>
        <v>0</v>
      </c>
      <c r="P296" s="134">
        <f t="shared" ref="P296" si="739">P294+P295</f>
        <v>0</v>
      </c>
      <c r="Q296" s="179"/>
    </row>
    <row r="297" spans="1:17" s="135" customFormat="1" ht="31.5" hidden="1" x14ac:dyDescent="0.25">
      <c r="A297" s="66" t="s">
        <v>305</v>
      </c>
      <c r="B297" s="67" t="str">
        <f>'дод 5'!A139</f>
        <v>2151</v>
      </c>
      <c r="C297" s="67" t="str">
        <f>'дод 5'!B139</f>
        <v>0763</v>
      </c>
      <c r="D297" s="68" t="str">
        <f>'дод 5'!C139</f>
        <v>Забезпечення діяльності інших закладів у сфері охорони здоров'я</v>
      </c>
      <c r="E297" s="134">
        <f t="shared" si="648"/>
        <v>4113000</v>
      </c>
      <c r="F297" s="134">
        <v>4113000</v>
      </c>
      <c r="G297" s="134">
        <v>3079800</v>
      </c>
      <c r="H297" s="134">
        <v>154200</v>
      </c>
      <c r="I297" s="134"/>
      <c r="J297" s="134">
        <f t="shared" si="661"/>
        <v>0</v>
      </c>
      <c r="K297" s="134"/>
      <c r="L297" s="134"/>
      <c r="M297" s="134"/>
      <c r="N297" s="134"/>
      <c r="O297" s="134"/>
      <c r="P297" s="134">
        <f t="shared" si="649"/>
        <v>4113000</v>
      </c>
      <c r="Q297" s="179"/>
    </row>
    <row r="298" spans="1:17" s="135" customFormat="1" ht="15.75" hidden="1" x14ac:dyDescent="0.25">
      <c r="A298" s="66"/>
      <c r="B298" s="67"/>
      <c r="C298" s="67"/>
      <c r="D298" s="68" t="s">
        <v>537</v>
      </c>
      <c r="E298" s="134">
        <f t="shared" si="648"/>
        <v>0</v>
      </c>
      <c r="F298" s="134"/>
      <c r="G298" s="134"/>
      <c r="H298" s="134"/>
      <c r="I298" s="134"/>
      <c r="J298" s="134">
        <f>L298+O298</f>
        <v>0</v>
      </c>
      <c r="K298" s="134"/>
      <c r="L298" s="134"/>
      <c r="M298" s="134"/>
      <c r="N298" s="134"/>
      <c r="O298" s="134"/>
      <c r="P298" s="134">
        <f t="shared" si="649"/>
        <v>0</v>
      </c>
      <c r="Q298" s="179"/>
    </row>
    <row r="299" spans="1:17" s="135" customFormat="1" ht="15.75" hidden="1" x14ac:dyDescent="0.25">
      <c r="A299" s="66"/>
      <c r="B299" s="67"/>
      <c r="C299" s="67"/>
      <c r="D299" s="68" t="s">
        <v>538</v>
      </c>
      <c r="E299" s="134">
        <f>E297+E298</f>
        <v>4113000</v>
      </c>
      <c r="F299" s="134">
        <f t="shared" ref="F299" si="740">F297+F298</f>
        <v>4113000</v>
      </c>
      <c r="G299" s="134">
        <f t="shared" ref="G299" si="741">G297+G298</f>
        <v>3079800</v>
      </c>
      <c r="H299" s="134">
        <f t="shared" ref="H299" si="742">H297+H298</f>
        <v>154200</v>
      </c>
      <c r="I299" s="134">
        <f t="shared" ref="I299" si="743">I297+I298</f>
        <v>0</v>
      </c>
      <c r="J299" s="134">
        <f t="shared" ref="J299" si="744">J297+J298</f>
        <v>0</v>
      </c>
      <c r="K299" s="134">
        <f t="shared" ref="K299" si="745">K297+K298</f>
        <v>0</v>
      </c>
      <c r="L299" s="134">
        <f t="shared" ref="L299" si="746">L297+L298</f>
        <v>0</v>
      </c>
      <c r="M299" s="134">
        <f t="shared" ref="M299" si="747">M297+M298</f>
        <v>0</v>
      </c>
      <c r="N299" s="134">
        <f t="shared" ref="N299" si="748">N297+N298</f>
        <v>0</v>
      </c>
      <c r="O299" s="134">
        <f t="shared" ref="O299" si="749">O297+O298</f>
        <v>0</v>
      </c>
      <c r="P299" s="134">
        <f t="shared" ref="P299" si="750">P297+P298</f>
        <v>4113000</v>
      </c>
      <c r="Q299" s="179"/>
    </row>
    <row r="300" spans="1:17" s="135" customFormat="1" ht="15.75" hidden="1" x14ac:dyDescent="0.25">
      <c r="A300" s="66" t="s">
        <v>306</v>
      </c>
      <c r="B300" s="67" t="str">
        <f>'дод 5'!A142</f>
        <v>2152</v>
      </c>
      <c r="C300" s="67" t="str">
        <f>'дод 5'!B142</f>
        <v>0763</v>
      </c>
      <c r="D300" s="68" t="str">
        <f>'дод 5'!C142</f>
        <v>Інші програми та заходи у сфері охорони здоров'я</v>
      </c>
      <c r="E300" s="134">
        <f>F300+I300</f>
        <v>24465400</v>
      </c>
      <c r="F300" s="134">
        <f>23965400+250000+250000</f>
        <v>24465400</v>
      </c>
      <c r="G300" s="134"/>
      <c r="H300" s="134"/>
      <c r="I300" s="134"/>
      <c r="J300" s="134">
        <f t="shared" si="661"/>
        <v>50000000</v>
      </c>
      <c r="K300" s="134">
        <v>50000000</v>
      </c>
      <c r="L300" s="134"/>
      <c r="M300" s="134"/>
      <c r="N300" s="134"/>
      <c r="O300" s="134">
        <v>50000000</v>
      </c>
      <c r="P300" s="134">
        <f t="shared" si="649"/>
        <v>74465400</v>
      </c>
      <c r="Q300" s="179"/>
    </row>
    <row r="301" spans="1:17" s="135" customFormat="1" ht="15.75" hidden="1" x14ac:dyDescent="0.25">
      <c r="A301" s="66"/>
      <c r="B301" s="67"/>
      <c r="C301" s="67"/>
      <c r="D301" s="68" t="s">
        <v>537</v>
      </c>
      <c r="E301" s="134">
        <f t="shared" ref="E301" si="751">F301+I301</f>
        <v>0</v>
      </c>
      <c r="F301" s="134"/>
      <c r="G301" s="134"/>
      <c r="H301" s="134"/>
      <c r="I301" s="134"/>
      <c r="J301" s="134">
        <f>L301+O301</f>
        <v>0</v>
      </c>
      <c r="K301" s="134"/>
      <c r="L301" s="134"/>
      <c r="M301" s="134"/>
      <c r="N301" s="134"/>
      <c r="O301" s="134"/>
      <c r="P301" s="134">
        <f t="shared" si="649"/>
        <v>0</v>
      </c>
      <c r="Q301" s="179"/>
    </row>
    <row r="302" spans="1:17" s="135" customFormat="1" ht="15.75" hidden="1" x14ac:dyDescent="0.25">
      <c r="A302" s="66"/>
      <c r="B302" s="67"/>
      <c r="C302" s="67"/>
      <c r="D302" s="68" t="s">
        <v>538</v>
      </c>
      <c r="E302" s="134">
        <f>E300+E301</f>
        <v>24465400</v>
      </c>
      <c r="F302" s="134">
        <f t="shared" ref="F302" si="752">F300+F301</f>
        <v>24465400</v>
      </c>
      <c r="G302" s="134">
        <f t="shared" ref="G302" si="753">G300+G301</f>
        <v>0</v>
      </c>
      <c r="H302" s="134">
        <f t="shared" ref="H302" si="754">H300+H301</f>
        <v>0</v>
      </c>
      <c r="I302" s="134">
        <f t="shared" ref="I302" si="755">I300+I301</f>
        <v>0</v>
      </c>
      <c r="J302" s="134">
        <f t="shared" ref="J302" si="756">J300+J301</f>
        <v>50000000</v>
      </c>
      <c r="K302" s="134">
        <f t="shared" ref="K302" si="757">K300+K301</f>
        <v>50000000</v>
      </c>
      <c r="L302" s="134">
        <f t="shared" ref="L302" si="758">L300+L301</f>
        <v>0</v>
      </c>
      <c r="M302" s="134">
        <f t="shared" ref="M302" si="759">M300+M301</f>
        <v>0</v>
      </c>
      <c r="N302" s="134">
        <f t="shared" ref="N302" si="760">N300+N301</f>
        <v>0</v>
      </c>
      <c r="O302" s="134">
        <f t="shared" ref="O302" si="761">O300+O301</f>
        <v>50000000</v>
      </c>
      <c r="P302" s="134">
        <f t="shared" ref="P302" si="762">P300+P301</f>
        <v>74465400</v>
      </c>
      <c r="Q302" s="179"/>
    </row>
    <row r="303" spans="1:17" s="135" customFormat="1" ht="47.25" hidden="1" x14ac:dyDescent="0.25">
      <c r="A303" s="66" t="s">
        <v>376</v>
      </c>
      <c r="B303" s="67">
        <v>7363</v>
      </c>
      <c r="C303" s="66" t="s">
        <v>77</v>
      </c>
      <c r="D303" s="68" t="s">
        <v>359</v>
      </c>
      <c r="E303" s="134">
        <f t="shared" si="648"/>
        <v>0</v>
      </c>
      <c r="F303" s="134"/>
      <c r="G303" s="134"/>
      <c r="H303" s="134"/>
      <c r="I303" s="134"/>
      <c r="J303" s="134">
        <f t="shared" si="661"/>
        <v>0</v>
      </c>
      <c r="K303" s="134"/>
      <c r="L303" s="134"/>
      <c r="M303" s="134"/>
      <c r="N303" s="134"/>
      <c r="O303" s="134"/>
      <c r="P303" s="134">
        <f t="shared" si="649"/>
        <v>0</v>
      </c>
      <c r="Q303" s="179"/>
    </row>
    <row r="304" spans="1:17" s="135" customFormat="1" ht="15.75" hidden="1" x14ac:dyDescent="0.25">
      <c r="A304" s="66"/>
      <c r="B304" s="67"/>
      <c r="C304" s="66"/>
      <c r="D304" s="68" t="s">
        <v>537</v>
      </c>
      <c r="E304" s="134">
        <f t="shared" si="648"/>
        <v>0</v>
      </c>
      <c r="F304" s="134"/>
      <c r="G304" s="134"/>
      <c r="H304" s="134"/>
      <c r="I304" s="134"/>
      <c r="J304" s="134">
        <f>L304+O304</f>
        <v>0</v>
      </c>
      <c r="K304" s="134"/>
      <c r="L304" s="134"/>
      <c r="M304" s="134"/>
      <c r="N304" s="134"/>
      <c r="O304" s="134"/>
      <c r="P304" s="134">
        <f t="shared" si="649"/>
        <v>0</v>
      </c>
      <c r="Q304" s="179"/>
    </row>
    <row r="305" spans="1:17" s="135" customFormat="1" ht="15.75" hidden="1" x14ac:dyDescent="0.25">
      <c r="A305" s="66"/>
      <c r="B305" s="67"/>
      <c r="C305" s="66"/>
      <c r="D305" s="68" t="s">
        <v>538</v>
      </c>
      <c r="E305" s="134">
        <f>E303+E304</f>
        <v>0</v>
      </c>
      <c r="F305" s="134">
        <f t="shared" ref="F305" si="763">F303+F304</f>
        <v>0</v>
      </c>
      <c r="G305" s="134">
        <f t="shared" ref="G305" si="764">G303+G304</f>
        <v>0</v>
      </c>
      <c r="H305" s="134">
        <f t="shared" ref="H305" si="765">H303+H304</f>
        <v>0</v>
      </c>
      <c r="I305" s="134">
        <f t="shared" ref="I305" si="766">I303+I304</f>
        <v>0</v>
      </c>
      <c r="J305" s="134">
        <f t="shared" ref="J305" si="767">J303+J304</f>
        <v>0</v>
      </c>
      <c r="K305" s="134">
        <f t="shared" ref="K305" si="768">K303+K304</f>
        <v>0</v>
      </c>
      <c r="L305" s="134">
        <f t="shared" ref="L305" si="769">L303+L304</f>
        <v>0</v>
      </c>
      <c r="M305" s="134">
        <f t="shared" ref="M305" si="770">M303+M304</f>
        <v>0</v>
      </c>
      <c r="N305" s="134">
        <f t="shared" ref="N305" si="771">N303+N304</f>
        <v>0</v>
      </c>
      <c r="O305" s="134">
        <f t="shared" ref="O305" si="772">O303+O304</f>
        <v>0</v>
      </c>
      <c r="P305" s="134">
        <f t="shared" ref="P305" si="773">P303+P304</f>
        <v>0</v>
      </c>
      <c r="Q305" s="179"/>
    </row>
    <row r="306" spans="1:17" s="135" customFormat="1" ht="15.75" hidden="1" x14ac:dyDescent="0.25">
      <c r="A306" s="66" t="s">
        <v>165</v>
      </c>
      <c r="B306" s="67" t="str">
        <f>'дод 5'!A394</f>
        <v>7640</v>
      </c>
      <c r="C306" s="67" t="str">
        <f>'дод 5'!B394</f>
        <v>0470</v>
      </c>
      <c r="D306" s="68" t="s">
        <v>375</v>
      </c>
      <c r="E306" s="134">
        <f t="shared" si="648"/>
        <v>324600</v>
      </c>
      <c r="F306" s="134">
        <v>324600</v>
      </c>
      <c r="G306" s="134"/>
      <c r="H306" s="134"/>
      <c r="I306" s="134"/>
      <c r="J306" s="134">
        <f t="shared" si="661"/>
        <v>5000000</v>
      </c>
      <c r="K306" s="134">
        <v>5000000</v>
      </c>
      <c r="L306" s="134"/>
      <c r="M306" s="134"/>
      <c r="N306" s="134"/>
      <c r="O306" s="134">
        <v>5000000</v>
      </c>
      <c r="P306" s="134">
        <f t="shared" si="649"/>
        <v>5324600</v>
      </c>
      <c r="Q306" s="179"/>
    </row>
    <row r="307" spans="1:17" s="135" customFormat="1" ht="15.75" hidden="1" x14ac:dyDescent="0.25">
      <c r="A307" s="66"/>
      <c r="B307" s="67"/>
      <c r="C307" s="67"/>
      <c r="D307" s="68" t="s">
        <v>537</v>
      </c>
      <c r="E307" s="134">
        <f t="shared" si="648"/>
        <v>0</v>
      </c>
      <c r="F307" s="134"/>
      <c r="G307" s="134"/>
      <c r="H307" s="134"/>
      <c r="I307" s="134"/>
      <c r="J307" s="134">
        <f>L307+O307</f>
        <v>0</v>
      </c>
      <c r="K307" s="134"/>
      <c r="L307" s="134"/>
      <c r="M307" s="134"/>
      <c r="N307" s="134"/>
      <c r="O307" s="134"/>
      <c r="P307" s="134">
        <f t="shared" si="649"/>
        <v>0</v>
      </c>
      <c r="Q307" s="179"/>
    </row>
    <row r="308" spans="1:17" s="135" customFormat="1" ht="15.75" hidden="1" x14ac:dyDescent="0.25">
      <c r="A308" s="66"/>
      <c r="B308" s="67"/>
      <c r="C308" s="67"/>
      <c r="D308" s="68" t="s">
        <v>538</v>
      </c>
      <c r="E308" s="134">
        <f>E306+E307</f>
        <v>324600</v>
      </c>
      <c r="F308" s="134">
        <f t="shared" ref="F308" si="774">F306+F307</f>
        <v>324600</v>
      </c>
      <c r="G308" s="134">
        <f t="shared" ref="G308" si="775">G306+G307</f>
        <v>0</v>
      </c>
      <c r="H308" s="134">
        <f t="shared" ref="H308" si="776">H306+H307</f>
        <v>0</v>
      </c>
      <c r="I308" s="134">
        <f t="shared" ref="I308" si="777">I306+I307</f>
        <v>0</v>
      </c>
      <c r="J308" s="134">
        <f t="shared" ref="J308" si="778">J306+J307</f>
        <v>5000000</v>
      </c>
      <c r="K308" s="134">
        <f t="shared" ref="K308" si="779">K306+K307</f>
        <v>5000000</v>
      </c>
      <c r="L308" s="134">
        <f t="shared" ref="L308" si="780">L306+L307</f>
        <v>0</v>
      </c>
      <c r="M308" s="134">
        <f t="shared" ref="M308" si="781">M306+M307</f>
        <v>0</v>
      </c>
      <c r="N308" s="134">
        <f t="shared" ref="N308" si="782">N306+N307</f>
        <v>0</v>
      </c>
      <c r="O308" s="134">
        <f t="shared" ref="O308" si="783">O306+O307</f>
        <v>5000000</v>
      </c>
      <c r="P308" s="134">
        <f t="shared" ref="P308" si="784">P306+P307</f>
        <v>5324600</v>
      </c>
      <c r="Q308" s="179"/>
    </row>
    <row r="309" spans="1:17" s="135" customFormat="1" ht="15.75" hidden="1" x14ac:dyDescent="0.25">
      <c r="A309" s="66" t="s">
        <v>381</v>
      </c>
      <c r="B309" s="67">
        <v>9770</v>
      </c>
      <c r="C309" s="66" t="s">
        <v>40</v>
      </c>
      <c r="D309" s="68" t="s">
        <v>382</v>
      </c>
      <c r="E309" s="134">
        <f t="shared" si="648"/>
        <v>0</v>
      </c>
      <c r="F309" s="134"/>
      <c r="G309" s="134"/>
      <c r="H309" s="134"/>
      <c r="I309" s="134"/>
      <c r="J309" s="134">
        <f t="shared" si="661"/>
        <v>0</v>
      </c>
      <c r="K309" s="134"/>
      <c r="L309" s="134"/>
      <c r="M309" s="134"/>
      <c r="N309" s="134"/>
      <c r="O309" s="134"/>
      <c r="P309" s="134">
        <f t="shared" si="649"/>
        <v>0</v>
      </c>
      <c r="Q309" s="179"/>
    </row>
    <row r="310" spans="1:17" s="135" customFormat="1" ht="15.75" hidden="1" x14ac:dyDescent="0.25">
      <c r="A310" s="66"/>
      <c r="B310" s="67"/>
      <c r="C310" s="66"/>
      <c r="D310" s="68" t="s">
        <v>537</v>
      </c>
      <c r="E310" s="134">
        <f t="shared" si="648"/>
        <v>0</v>
      </c>
      <c r="F310" s="134"/>
      <c r="G310" s="134"/>
      <c r="H310" s="134"/>
      <c r="I310" s="134"/>
      <c r="J310" s="134">
        <f>L310+O310</f>
        <v>0</v>
      </c>
      <c r="K310" s="134"/>
      <c r="L310" s="134"/>
      <c r="M310" s="134"/>
      <c r="N310" s="134"/>
      <c r="O310" s="134"/>
      <c r="P310" s="134">
        <f t="shared" si="649"/>
        <v>0</v>
      </c>
      <c r="Q310" s="179"/>
    </row>
    <row r="311" spans="1:17" s="135" customFormat="1" ht="15.75" hidden="1" x14ac:dyDescent="0.25">
      <c r="A311" s="66"/>
      <c r="B311" s="67"/>
      <c r="C311" s="66"/>
      <c r="D311" s="68" t="s">
        <v>538</v>
      </c>
      <c r="E311" s="134">
        <f>E309+E310</f>
        <v>0</v>
      </c>
      <c r="F311" s="134">
        <f t="shared" ref="F311" si="785">F309+F310</f>
        <v>0</v>
      </c>
      <c r="G311" s="134">
        <f t="shared" ref="G311" si="786">G309+G310</f>
        <v>0</v>
      </c>
      <c r="H311" s="134">
        <f t="shared" ref="H311" si="787">H309+H310</f>
        <v>0</v>
      </c>
      <c r="I311" s="134">
        <f t="shared" ref="I311" si="788">I309+I310</f>
        <v>0</v>
      </c>
      <c r="J311" s="134">
        <f t="shared" ref="J311" si="789">J309+J310</f>
        <v>0</v>
      </c>
      <c r="K311" s="134">
        <f t="shared" ref="K311" si="790">K309+K310</f>
        <v>0</v>
      </c>
      <c r="L311" s="134">
        <f t="shared" ref="L311" si="791">L309+L310</f>
        <v>0</v>
      </c>
      <c r="M311" s="134">
        <f t="shared" ref="M311" si="792">M309+M310</f>
        <v>0</v>
      </c>
      <c r="N311" s="134">
        <f t="shared" ref="N311" si="793">N309+N310</f>
        <v>0</v>
      </c>
      <c r="O311" s="134">
        <f t="shared" ref="O311" si="794">O309+O310</f>
        <v>0</v>
      </c>
      <c r="P311" s="134">
        <f t="shared" ref="P311" si="795">P309+P310</f>
        <v>0</v>
      </c>
      <c r="Q311" s="179"/>
    </row>
    <row r="312" spans="1:17" s="129" customFormat="1" ht="31.5" hidden="1" x14ac:dyDescent="0.25">
      <c r="A312" s="102" t="s">
        <v>170</v>
      </c>
      <c r="B312" s="83"/>
      <c r="C312" s="83"/>
      <c r="D312" s="80" t="s">
        <v>34</v>
      </c>
      <c r="E312" s="128">
        <f>E315</f>
        <v>269257829</v>
      </c>
      <c r="F312" s="128">
        <f t="shared" ref="F312:P312" si="796">F315</f>
        <v>269257829</v>
      </c>
      <c r="G312" s="128">
        <f t="shared" si="796"/>
        <v>68047000</v>
      </c>
      <c r="H312" s="128">
        <f t="shared" si="796"/>
        <v>3524300</v>
      </c>
      <c r="I312" s="128">
        <f t="shared" si="796"/>
        <v>0</v>
      </c>
      <c r="J312" s="128">
        <f t="shared" si="796"/>
        <v>68600</v>
      </c>
      <c r="K312" s="128">
        <f t="shared" si="796"/>
        <v>0</v>
      </c>
      <c r="L312" s="128">
        <f t="shared" si="796"/>
        <v>68600</v>
      </c>
      <c r="M312" s="128">
        <f t="shared" si="796"/>
        <v>56100</v>
      </c>
      <c r="N312" s="128">
        <f t="shared" si="796"/>
        <v>0</v>
      </c>
      <c r="O312" s="128">
        <f t="shared" si="796"/>
        <v>0</v>
      </c>
      <c r="P312" s="128">
        <f t="shared" si="796"/>
        <v>269326429</v>
      </c>
      <c r="Q312" s="179"/>
    </row>
    <row r="313" spans="1:17" s="129" customFormat="1" ht="15.75" hidden="1" x14ac:dyDescent="0.25">
      <c r="A313" s="102"/>
      <c r="B313" s="83"/>
      <c r="C313" s="83"/>
      <c r="D313" s="80" t="s">
        <v>537</v>
      </c>
      <c r="E313" s="128">
        <f>E317</f>
        <v>0</v>
      </c>
      <c r="F313" s="128">
        <f t="shared" ref="F313:P313" si="797">F317</f>
        <v>0</v>
      </c>
      <c r="G313" s="128">
        <f t="shared" si="797"/>
        <v>0</v>
      </c>
      <c r="H313" s="128">
        <f t="shared" si="797"/>
        <v>0</v>
      </c>
      <c r="I313" s="128">
        <f t="shared" si="797"/>
        <v>0</v>
      </c>
      <c r="J313" s="128">
        <f t="shared" si="797"/>
        <v>0</v>
      </c>
      <c r="K313" s="128">
        <f t="shared" si="797"/>
        <v>0</v>
      </c>
      <c r="L313" s="128">
        <f t="shared" si="797"/>
        <v>0</v>
      </c>
      <c r="M313" s="128">
        <f t="shared" si="797"/>
        <v>0</v>
      </c>
      <c r="N313" s="128">
        <f t="shared" si="797"/>
        <v>0</v>
      </c>
      <c r="O313" s="128">
        <f t="shared" si="797"/>
        <v>0</v>
      </c>
      <c r="P313" s="128">
        <f t="shared" si="797"/>
        <v>0</v>
      </c>
      <c r="Q313" s="179"/>
    </row>
    <row r="314" spans="1:17" s="129" customFormat="1" ht="15.75" hidden="1" x14ac:dyDescent="0.25">
      <c r="A314" s="102"/>
      <c r="B314" s="83"/>
      <c r="C314" s="83"/>
      <c r="D314" s="80" t="s">
        <v>538</v>
      </c>
      <c r="E314" s="128">
        <f>E319</f>
        <v>269257829</v>
      </c>
      <c r="F314" s="128">
        <f t="shared" ref="F314:P314" si="798">F319</f>
        <v>269257829</v>
      </c>
      <c r="G314" s="128">
        <f t="shared" si="798"/>
        <v>68047000</v>
      </c>
      <c r="H314" s="128">
        <f t="shared" si="798"/>
        <v>3524300</v>
      </c>
      <c r="I314" s="128">
        <f t="shared" si="798"/>
        <v>0</v>
      </c>
      <c r="J314" s="128">
        <f t="shared" si="798"/>
        <v>68600</v>
      </c>
      <c r="K314" s="128">
        <f t="shared" si="798"/>
        <v>0</v>
      </c>
      <c r="L314" s="128">
        <f t="shared" si="798"/>
        <v>68600</v>
      </c>
      <c r="M314" s="128">
        <f t="shared" si="798"/>
        <v>56100</v>
      </c>
      <c r="N314" s="128">
        <f t="shared" si="798"/>
        <v>0</v>
      </c>
      <c r="O314" s="128">
        <f t="shared" si="798"/>
        <v>0</v>
      </c>
      <c r="P314" s="128">
        <f t="shared" si="798"/>
        <v>269326429</v>
      </c>
      <c r="Q314" s="179"/>
    </row>
    <row r="315" spans="1:17" s="133" customFormat="1" ht="31.5" hidden="1" x14ac:dyDescent="0.25">
      <c r="A315" s="130" t="s">
        <v>171</v>
      </c>
      <c r="B315" s="85"/>
      <c r="C315" s="85"/>
      <c r="D315" s="100" t="s">
        <v>500</v>
      </c>
      <c r="E315" s="132">
        <f t="shared" ref="E315:P315" si="799">E321+E324+E327+E330+E333+E339+E342+E345+E351+E357+E363+E366+E372+E378+E381+E384+E387+E390+E393+E396+E405+E360+E402</f>
        <v>269257829</v>
      </c>
      <c r="F315" s="132">
        <f t="shared" si="799"/>
        <v>269257829</v>
      </c>
      <c r="G315" s="132">
        <f t="shared" si="799"/>
        <v>68047000</v>
      </c>
      <c r="H315" s="132">
        <f t="shared" si="799"/>
        <v>3524300</v>
      </c>
      <c r="I315" s="132">
        <f t="shared" si="799"/>
        <v>0</v>
      </c>
      <c r="J315" s="132">
        <f t="shared" si="799"/>
        <v>68600</v>
      </c>
      <c r="K315" s="132">
        <f t="shared" si="799"/>
        <v>0</v>
      </c>
      <c r="L315" s="132">
        <f t="shared" si="799"/>
        <v>68600</v>
      </c>
      <c r="M315" s="132">
        <f t="shared" si="799"/>
        <v>56100</v>
      </c>
      <c r="N315" s="132">
        <f t="shared" si="799"/>
        <v>0</v>
      </c>
      <c r="O315" s="132">
        <f t="shared" si="799"/>
        <v>0</v>
      </c>
      <c r="P315" s="132">
        <f t="shared" si="799"/>
        <v>269326429</v>
      </c>
      <c r="Q315" s="179"/>
    </row>
    <row r="316" spans="1:17" s="133" customFormat="1" ht="15.75" hidden="1" x14ac:dyDescent="0.25">
      <c r="A316" s="130"/>
      <c r="B316" s="85"/>
      <c r="C316" s="85"/>
      <c r="D316" s="100" t="s">
        <v>358</v>
      </c>
      <c r="E316" s="132">
        <f t="shared" ref="E316:P316" si="800">E334+E346+E352+E367+E373+E397</f>
        <v>1546729</v>
      </c>
      <c r="F316" s="132">
        <f t="shared" si="800"/>
        <v>1546729</v>
      </c>
      <c r="G316" s="132">
        <f t="shared" si="800"/>
        <v>0</v>
      </c>
      <c r="H316" s="132">
        <f t="shared" si="800"/>
        <v>0</v>
      </c>
      <c r="I316" s="132">
        <f t="shared" si="800"/>
        <v>0</v>
      </c>
      <c r="J316" s="132">
        <f t="shared" si="800"/>
        <v>0</v>
      </c>
      <c r="K316" s="132">
        <f t="shared" si="800"/>
        <v>0</v>
      </c>
      <c r="L316" s="132">
        <f t="shared" si="800"/>
        <v>0</v>
      </c>
      <c r="M316" s="132">
        <f t="shared" si="800"/>
        <v>0</v>
      </c>
      <c r="N316" s="132">
        <f t="shared" si="800"/>
        <v>0</v>
      </c>
      <c r="O316" s="132">
        <f t="shared" si="800"/>
        <v>0</v>
      </c>
      <c r="P316" s="132">
        <f t="shared" si="800"/>
        <v>1546729</v>
      </c>
      <c r="Q316" s="179"/>
    </row>
    <row r="317" spans="1:17" s="133" customFormat="1" ht="15.75" hidden="1" x14ac:dyDescent="0.25">
      <c r="A317" s="130"/>
      <c r="B317" s="85"/>
      <c r="C317" s="85"/>
      <c r="D317" s="100" t="s">
        <v>552</v>
      </c>
      <c r="E317" s="132">
        <f>E322+E325+E328+E331+E335+E340+E343+E347+E353+E358+E361+E364+E368+E374+E379+E382+E385+E388+E391+E394+E398+E403+E406</f>
        <v>0</v>
      </c>
      <c r="F317" s="132">
        <f t="shared" ref="F317:P317" si="801">F322+F325+F328+F331+F335+F340+F343+F347+F353+F358+F361+F364+F368+F374+F379+F382+F385+F388+F391+F394+F398+F403+F406</f>
        <v>0</v>
      </c>
      <c r="G317" s="132">
        <f t="shared" si="801"/>
        <v>0</v>
      </c>
      <c r="H317" s="132">
        <f t="shared" si="801"/>
        <v>0</v>
      </c>
      <c r="I317" s="132">
        <f t="shared" si="801"/>
        <v>0</v>
      </c>
      <c r="J317" s="132">
        <f t="shared" si="801"/>
        <v>0</v>
      </c>
      <c r="K317" s="132">
        <f t="shared" si="801"/>
        <v>0</v>
      </c>
      <c r="L317" s="132">
        <f t="shared" si="801"/>
        <v>0</v>
      </c>
      <c r="M317" s="132">
        <f t="shared" si="801"/>
        <v>0</v>
      </c>
      <c r="N317" s="132">
        <f t="shared" si="801"/>
        <v>0</v>
      </c>
      <c r="O317" s="132">
        <f t="shared" si="801"/>
        <v>0</v>
      </c>
      <c r="P317" s="132">
        <f t="shared" si="801"/>
        <v>0</v>
      </c>
      <c r="Q317" s="179"/>
    </row>
    <row r="318" spans="1:17" s="133" customFormat="1" ht="15.75" hidden="1" x14ac:dyDescent="0.25">
      <c r="A318" s="130"/>
      <c r="B318" s="85"/>
      <c r="C318" s="85"/>
      <c r="D318" s="100" t="s">
        <v>357</v>
      </c>
      <c r="E318" s="132">
        <f>E336+E348+E353+E369+E375+E399</f>
        <v>0</v>
      </c>
      <c r="F318" s="132">
        <f t="shared" ref="F318:P318" si="802">F336+F348+F353+F369+F375+F399</f>
        <v>0</v>
      </c>
      <c r="G318" s="132">
        <f t="shared" si="802"/>
        <v>0</v>
      </c>
      <c r="H318" s="132">
        <f t="shared" si="802"/>
        <v>0</v>
      </c>
      <c r="I318" s="132">
        <f t="shared" si="802"/>
        <v>0</v>
      </c>
      <c r="J318" s="132">
        <f t="shared" si="802"/>
        <v>0</v>
      </c>
      <c r="K318" s="132">
        <f t="shared" si="802"/>
        <v>0</v>
      </c>
      <c r="L318" s="132">
        <f t="shared" si="802"/>
        <v>0</v>
      </c>
      <c r="M318" s="132">
        <f t="shared" si="802"/>
        <v>0</v>
      </c>
      <c r="N318" s="132">
        <f t="shared" si="802"/>
        <v>0</v>
      </c>
      <c r="O318" s="132">
        <f t="shared" si="802"/>
        <v>0</v>
      </c>
      <c r="P318" s="132">
        <f t="shared" si="802"/>
        <v>0</v>
      </c>
      <c r="Q318" s="179"/>
    </row>
    <row r="319" spans="1:17" s="133" customFormat="1" ht="15.75" hidden="1" x14ac:dyDescent="0.25">
      <c r="A319" s="130"/>
      <c r="B319" s="85"/>
      <c r="C319" s="85"/>
      <c r="D319" s="100" t="s">
        <v>539</v>
      </c>
      <c r="E319" s="132">
        <f>E315+E317</f>
        <v>269257829</v>
      </c>
      <c r="F319" s="132">
        <f t="shared" ref="F319:P319" si="803">F315+F317</f>
        <v>269257829</v>
      </c>
      <c r="G319" s="132">
        <f t="shared" si="803"/>
        <v>68047000</v>
      </c>
      <c r="H319" s="132">
        <f t="shared" si="803"/>
        <v>3524300</v>
      </c>
      <c r="I319" s="132">
        <f t="shared" si="803"/>
        <v>0</v>
      </c>
      <c r="J319" s="132">
        <f t="shared" si="803"/>
        <v>68600</v>
      </c>
      <c r="K319" s="132">
        <f t="shared" si="803"/>
        <v>0</v>
      </c>
      <c r="L319" s="132">
        <f t="shared" si="803"/>
        <v>68600</v>
      </c>
      <c r="M319" s="132">
        <f t="shared" si="803"/>
        <v>56100</v>
      </c>
      <c r="N319" s="132">
        <f t="shared" si="803"/>
        <v>0</v>
      </c>
      <c r="O319" s="132">
        <f t="shared" si="803"/>
        <v>0</v>
      </c>
      <c r="P319" s="132">
        <f t="shared" si="803"/>
        <v>269326429</v>
      </c>
      <c r="Q319" s="179"/>
    </row>
    <row r="320" spans="1:17" s="133" customFormat="1" ht="15.75" hidden="1" x14ac:dyDescent="0.25">
      <c r="A320" s="130"/>
      <c r="B320" s="85"/>
      <c r="C320" s="85"/>
      <c r="D320" s="100" t="s">
        <v>357</v>
      </c>
      <c r="E320" s="132">
        <f>E316+E318</f>
        <v>1546729</v>
      </c>
      <c r="F320" s="132">
        <f t="shared" ref="F320:P320" si="804">F316+F318</f>
        <v>1546729</v>
      </c>
      <c r="G320" s="132">
        <f t="shared" si="804"/>
        <v>0</v>
      </c>
      <c r="H320" s="132">
        <f t="shared" si="804"/>
        <v>0</v>
      </c>
      <c r="I320" s="132">
        <f t="shared" si="804"/>
        <v>0</v>
      </c>
      <c r="J320" s="132">
        <f t="shared" si="804"/>
        <v>0</v>
      </c>
      <c r="K320" s="132">
        <f t="shared" si="804"/>
        <v>0</v>
      </c>
      <c r="L320" s="132">
        <f t="shared" si="804"/>
        <v>0</v>
      </c>
      <c r="M320" s="132">
        <f t="shared" si="804"/>
        <v>0</v>
      </c>
      <c r="N320" s="132">
        <f t="shared" si="804"/>
        <v>0</v>
      </c>
      <c r="O320" s="132">
        <f t="shared" si="804"/>
        <v>0</v>
      </c>
      <c r="P320" s="132">
        <f t="shared" si="804"/>
        <v>1546729</v>
      </c>
      <c r="Q320" s="179"/>
    </row>
    <row r="321" spans="1:17" s="135" customFormat="1" ht="31.5" hidden="1" x14ac:dyDescent="0.25">
      <c r="A321" s="66" t="s">
        <v>172</v>
      </c>
      <c r="B321" s="67" t="str">
        <f>'дод 5'!A18</f>
        <v>0160</v>
      </c>
      <c r="C321" s="67" t="str">
        <f>'дод 5'!B18</f>
        <v>0111</v>
      </c>
      <c r="D321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321" s="134">
        <f t="shared" ref="E321:E405" si="805">F321+I321</f>
        <v>58927500</v>
      </c>
      <c r="F321" s="134">
        <v>58927500</v>
      </c>
      <c r="G321" s="134">
        <v>45101400</v>
      </c>
      <c r="H321" s="134">
        <v>1900500</v>
      </c>
      <c r="I321" s="134"/>
      <c r="J321" s="134">
        <f>L321+O321</f>
        <v>0</v>
      </c>
      <c r="K321" s="134"/>
      <c r="L321" s="134"/>
      <c r="M321" s="134"/>
      <c r="N321" s="134"/>
      <c r="O321" s="134"/>
      <c r="P321" s="134">
        <f t="shared" ref="P321:P405" si="806">E321+J321</f>
        <v>58927500</v>
      </c>
      <c r="Q321" s="179"/>
    </row>
    <row r="322" spans="1:17" s="135" customFormat="1" ht="15.75" hidden="1" x14ac:dyDescent="0.25">
      <c r="A322" s="66"/>
      <c r="B322" s="67"/>
      <c r="C322" s="67"/>
      <c r="D322" s="68" t="s">
        <v>537</v>
      </c>
      <c r="E322" s="134">
        <f t="shared" si="805"/>
        <v>0</v>
      </c>
      <c r="F322" s="134"/>
      <c r="G322" s="134"/>
      <c r="H322" s="134"/>
      <c r="I322" s="134"/>
      <c r="J322" s="134">
        <f>L322+O322</f>
        <v>0</v>
      </c>
      <c r="K322" s="134"/>
      <c r="L322" s="134"/>
      <c r="M322" s="134"/>
      <c r="N322" s="134"/>
      <c r="O322" s="134"/>
      <c r="P322" s="134">
        <f t="shared" si="806"/>
        <v>0</v>
      </c>
      <c r="Q322" s="179"/>
    </row>
    <row r="323" spans="1:17" s="135" customFormat="1" ht="15.75" hidden="1" x14ac:dyDescent="0.25">
      <c r="A323" s="66"/>
      <c r="B323" s="67"/>
      <c r="C323" s="67"/>
      <c r="D323" s="68" t="s">
        <v>538</v>
      </c>
      <c r="E323" s="134">
        <f>E321+E322</f>
        <v>58927500</v>
      </c>
      <c r="F323" s="134">
        <f t="shared" ref="F323" si="807">F321+F322</f>
        <v>58927500</v>
      </c>
      <c r="G323" s="134">
        <f t="shared" ref="G323" si="808">G321+G322</f>
        <v>45101400</v>
      </c>
      <c r="H323" s="134">
        <f t="shared" ref="H323" si="809">H321+H322</f>
        <v>1900500</v>
      </c>
      <c r="I323" s="134">
        <f t="shared" ref="I323" si="810">I321+I322</f>
        <v>0</v>
      </c>
      <c r="J323" s="134">
        <f t="shared" ref="J323" si="811">J321+J322</f>
        <v>0</v>
      </c>
      <c r="K323" s="134">
        <f t="shared" ref="K323" si="812">K321+K322</f>
        <v>0</v>
      </c>
      <c r="L323" s="134">
        <f t="shared" ref="L323" si="813">L321+L322</f>
        <v>0</v>
      </c>
      <c r="M323" s="134">
        <f t="shared" ref="M323" si="814">M321+M322</f>
        <v>0</v>
      </c>
      <c r="N323" s="134">
        <f t="shared" ref="N323" si="815">N321+N322</f>
        <v>0</v>
      </c>
      <c r="O323" s="134">
        <f t="shared" ref="O323" si="816">O321+O322</f>
        <v>0</v>
      </c>
      <c r="P323" s="134">
        <f t="shared" ref="P323" si="817">P321+P322</f>
        <v>58927500</v>
      </c>
      <c r="Q323" s="179"/>
    </row>
    <row r="324" spans="1:17" s="135" customFormat="1" ht="15.75" hidden="1" x14ac:dyDescent="0.25">
      <c r="A324" s="66" t="s">
        <v>430</v>
      </c>
      <c r="B324" s="66" t="s">
        <v>40</v>
      </c>
      <c r="C324" s="66" t="s">
        <v>88</v>
      </c>
      <c r="D324" s="68" t="str">
        <f>'дод 5'!C24</f>
        <v>Інша діяльність у сфері державного управління</v>
      </c>
      <c r="E324" s="134">
        <f t="shared" si="805"/>
        <v>0</v>
      </c>
      <c r="F324" s="134"/>
      <c r="G324" s="134"/>
      <c r="H324" s="134"/>
      <c r="I324" s="134"/>
      <c r="J324" s="134">
        <f>L324+O324</f>
        <v>0</v>
      </c>
      <c r="K324" s="134"/>
      <c r="L324" s="134"/>
      <c r="M324" s="134"/>
      <c r="N324" s="134"/>
      <c r="O324" s="134"/>
      <c r="P324" s="134">
        <f t="shared" si="806"/>
        <v>0</v>
      </c>
      <c r="Q324" s="179"/>
    </row>
    <row r="325" spans="1:17" s="135" customFormat="1" ht="15.75" hidden="1" x14ac:dyDescent="0.25">
      <c r="A325" s="66"/>
      <c r="B325" s="66"/>
      <c r="C325" s="66"/>
      <c r="D325" s="68" t="s">
        <v>537</v>
      </c>
      <c r="E325" s="134">
        <f t="shared" si="805"/>
        <v>0</v>
      </c>
      <c r="F325" s="134"/>
      <c r="G325" s="134"/>
      <c r="H325" s="134"/>
      <c r="I325" s="134"/>
      <c r="J325" s="134">
        <f>L325+O325</f>
        <v>0</v>
      </c>
      <c r="K325" s="134"/>
      <c r="L325" s="134"/>
      <c r="M325" s="134"/>
      <c r="N325" s="134"/>
      <c r="O325" s="134"/>
      <c r="P325" s="134">
        <f t="shared" si="806"/>
        <v>0</v>
      </c>
      <c r="Q325" s="179"/>
    </row>
    <row r="326" spans="1:17" s="135" customFormat="1" ht="15.75" hidden="1" x14ac:dyDescent="0.25">
      <c r="A326" s="66"/>
      <c r="B326" s="66"/>
      <c r="C326" s="66"/>
      <c r="D326" s="68" t="s">
        <v>538</v>
      </c>
      <c r="E326" s="134">
        <f>E324+E325</f>
        <v>0</v>
      </c>
      <c r="F326" s="134">
        <f t="shared" ref="F326" si="818">F324+F325</f>
        <v>0</v>
      </c>
      <c r="G326" s="134">
        <f t="shared" ref="G326" si="819">G324+G325</f>
        <v>0</v>
      </c>
      <c r="H326" s="134">
        <f t="shared" ref="H326" si="820">H324+H325</f>
        <v>0</v>
      </c>
      <c r="I326" s="134">
        <f t="shared" ref="I326" si="821">I324+I325</f>
        <v>0</v>
      </c>
      <c r="J326" s="134">
        <f t="shared" ref="J326" si="822">J324+J325</f>
        <v>0</v>
      </c>
      <c r="K326" s="134">
        <f t="shared" ref="K326" si="823">K324+K325</f>
        <v>0</v>
      </c>
      <c r="L326" s="134">
        <f t="shared" ref="L326" si="824">L324+L325</f>
        <v>0</v>
      </c>
      <c r="M326" s="134">
        <f t="shared" ref="M326" si="825">M324+M325</f>
        <v>0</v>
      </c>
      <c r="N326" s="134">
        <f t="shared" ref="N326" si="826">N324+N325</f>
        <v>0</v>
      </c>
      <c r="O326" s="134">
        <f t="shared" ref="O326" si="827">O324+O325</f>
        <v>0</v>
      </c>
      <c r="P326" s="134">
        <f t="shared" ref="P326" si="828">P324+P325</f>
        <v>0</v>
      </c>
      <c r="Q326" s="179"/>
    </row>
    <row r="327" spans="1:17" s="135" customFormat="1" ht="31.5" hidden="1" x14ac:dyDescent="0.25">
      <c r="A327" s="66" t="s">
        <v>173</v>
      </c>
      <c r="B327" s="67" t="str">
        <f>'дод 5'!A151</f>
        <v>3031</v>
      </c>
      <c r="C327" s="67" t="str">
        <f>'дод 5'!B151</f>
        <v>1030</v>
      </c>
      <c r="D327" s="68" t="str">
        <f>'дод 5'!C151</f>
        <v>Надання інших пільг окремим категоріям громадян відповідно до законодавства</v>
      </c>
      <c r="E327" s="134">
        <f t="shared" si="805"/>
        <v>466000</v>
      </c>
      <c r="F327" s="134">
        <v>466000</v>
      </c>
      <c r="G327" s="134"/>
      <c r="H327" s="134"/>
      <c r="I327" s="134"/>
      <c r="J327" s="134">
        <f t="shared" ref="J327:J390" si="829">L327+O327</f>
        <v>0</v>
      </c>
      <c r="K327" s="134"/>
      <c r="L327" s="134"/>
      <c r="M327" s="134"/>
      <c r="N327" s="134"/>
      <c r="O327" s="134"/>
      <c r="P327" s="134">
        <f t="shared" si="806"/>
        <v>466000</v>
      </c>
      <c r="Q327" s="179"/>
    </row>
    <row r="328" spans="1:17" s="135" customFormat="1" ht="15.75" hidden="1" x14ac:dyDescent="0.25">
      <c r="A328" s="66"/>
      <c r="B328" s="67"/>
      <c r="C328" s="67"/>
      <c r="D328" s="68" t="s">
        <v>537</v>
      </c>
      <c r="E328" s="134">
        <f t="shared" si="805"/>
        <v>0</v>
      </c>
      <c r="F328" s="134"/>
      <c r="G328" s="134"/>
      <c r="H328" s="134"/>
      <c r="I328" s="134"/>
      <c r="J328" s="134">
        <f>L328+O328</f>
        <v>0</v>
      </c>
      <c r="K328" s="134"/>
      <c r="L328" s="134"/>
      <c r="M328" s="134"/>
      <c r="N328" s="134"/>
      <c r="O328" s="134"/>
      <c r="P328" s="134">
        <f t="shared" si="806"/>
        <v>0</v>
      </c>
      <c r="Q328" s="140"/>
    </row>
    <row r="329" spans="1:17" s="135" customFormat="1" ht="15.75" hidden="1" x14ac:dyDescent="0.25">
      <c r="A329" s="66"/>
      <c r="B329" s="67"/>
      <c r="C329" s="67"/>
      <c r="D329" s="68" t="s">
        <v>538</v>
      </c>
      <c r="E329" s="134">
        <f>E327+E328</f>
        <v>466000</v>
      </c>
      <c r="F329" s="134">
        <f t="shared" ref="F329" si="830">F327+F328</f>
        <v>466000</v>
      </c>
      <c r="G329" s="134">
        <f t="shared" ref="G329" si="831">G327+G328</f>
        <v>0</v>
      </c>
      <c r="H329" s="134">
        <f t="shared" ref="H329" si="832">H327+H328</f>
        <v>0</v>
      </c>
      <c r="I329" s="134">
        <f t="shared" ref="I329" si="833">I327+I328</f>
        <v>0</v>
      </c>
      <c r="J329" s="134">
        <f t="shared" ref="J329" si="834">J327+J328</f>
        <v>0</v>
      </c>
      <c r="K329" s="134">
        <f t="shared" ref="K329" si="835">K327+K328</f>
        <v>0</v>
      </c>
      <c r="L329" s="134">
        <f t="shared" ref="L329" si="836">L327+L328</f>
        <v>0</v>
      </c>
      <c r="M329" s="134">
        <f t="shared" ref="M329" si="837">M327+M328</f>
        <v>0</v>
      </c>
      <c r="N329" s="134">
        <f t="shared" ref="N329" si="838">N327+N328</f>
        <v>0</v>
      </c>
      <c r="O329" s="134">
        <f t="shared" ref="O329" si="839">O327+O328</f>
        <v>0</v>
      </c>
      <c r="P329" s="134">
        <f t="shared" ref="P329" si="840">P327+P328</f>
        <v>466000</v>
      </c>
      <c r="Q329" s="140"/>
    </row>
    <row r="330" spans="1:17" s="135" customFormat="1" ht="31.5" hidden="1" x14ac:dyDescent="0.25">
      <c r="A330" s="66" t="s">
        <v>174</v>
      </c>
      <c r="B330" s="67" t="str">
        <f>'дод 5'!A154</f>
        <v>3032</v>
      </c>
      <c r="C330" s="67" t="str">
        <f>'дод 5'!B154</f>
        <v>1070</v>
      </c>
      <c r="D330" s="68" t="str">
        <f>'дод 5'!C154</f>
        <v>Надання пільг окремим категоріям громадян з оплати послуг зв'язку</v>
      </c>
      <c r="E330" s="134">
        <f t="shared" si="805"/>
        <v>830000</v>
      </c>
      <c r="F330" s="134">
        <v>830000</v>
      </c>
      <c r="G330" s="134"/>
      <c r="H330" s="134"/>
      <c r="I330" s="134"/>
      <c r="J330" s="134">
        <f t="shared" si="829"/>
        <v>0</v>
      </c>
      <c r="K330" s="134"/>
      <c r="L330" s="134"/>
      <c r="M330" s="134"/>
      <c r="N330" s="134"/>
      <c r="O330" s="134"/>
      <c r="P330" s="134">
        <f t="shared" si="806"/>
        <v>830000</v>
      </c>
      <c r="Q330" s="179"/>
    </row>
    <row r="331" spans="1:17" s="135" customFormat="1" ht="15.75" hidden="1" x14ac:dyDescent="0.25">
      <c r="A331" s="66"/>
      <c r="B331" s="67"/>
      <c r="C331" s="67"/>
      <c r="D331" s="68" t="s">
        <v>537</v>
      </c>
      <c r="E331" s="134">
        <f t="shared" si="805"/>
        <v>0</v>
      </c>
      <c r="F331" s="134"/>
      <c r="G331" s="134"/>
      <c r="H331" s="134"/>
      <c r="I331" s="134"/>
      <c r="J331" s="134">
        <f>L331+O331</f>
        <v>0</v>
      </c>
      <c r="K331" s="134"/>
      <c r="L331" s="134"/>
      <c r="M331" s="134"/>
      <c r="N331" s="134"/>
      <c r="O331" s="134"/>
      <c r="P331" s="134">
        <f t="shared" si="806"/>
        <v>0</v>
      </c>
      <c r="Q331" s="179"/>
    </row>
    <row r="332" spans="1:17" s="135" customFormat="1" ht="15.75" hidden="1" x14ac:dyDescent="0.25">
      <c r="A332" s="66"/>
      <c r="B332" s="67"/>
      <c r="C332" s="67"/>
      <c r="D332" s="68" t="s">
        <v>538</v>
      </c>
      <c r="E332" s="134">
        <f>E330+E331</f>
        <v>830000</v>
      </c>
      <c r="F332" s="134">
        <f t="shared" ref="F332" si="841">F330+F331</f>
        <v>830000</v>
      </c>
      <c r="G332" s="134">
        <f t="shared" ref="G332" si="842">G330+G331</f>
        <v>0</v>
      </c>
      <c r="H332" s="134">
        <f t="shared" ref="H332" si="843">H330+H331</f>
        <v>0</v>
      </c>
      <c r="I332" s="134">
        <f t="shared" ref="I332" si="844">I330+I331</f>
        <v>0</v>
      </c>
      <c r="J332" s="134">
        <f t="shared" ref="J332" si="845">J330+J331</f>
        <v>0</v>
      </c>
      <c r="K332" s="134">
        <f t="shared" ref="K332" si="846">K330+K331</f>
        <v>0</v>
      </c>
      <c r="L332" s="134">
        <f t="shared" ref="L332" si="847">L330+L331</f>
        <v>0</v>
      </c>
      <c r="M332" s="134">
        <f t="shared" ref="M332" si="848">M330+M331</f>
        <v>0</v>
      </c>
      <c r="N332" s="134">
        <f t="shared" ref="N332" si="849">N330+N331</f>
        <v>0</v>
      </c>
      <c r="O332" s="134">
        <f t="shared" ref="O332" si="850">O330+O331</f>
        <v>0</v>
      </c>
      <c r="P332" s="134">
        <f t="shared" ref="P332" si="851">P330+P331</f>
        <v>830000</v>
      </c>
      <c r="Q332" s="179"/>
    </row>
    <row r="333" spans="1:17" s="135" customFormat="1" ht="47.25" hidden="1" x14ac:dyDescent="0.25">
      <c r="A333" s="66" t="s">
        <v>332</v>
      </c>
      <c r="B333" s="67" t="str">
        <f>'дод 5'!A157</f>
        <v>3033</v>
      </c>
      <c r="C333" s="67" t="str">
        <f>'дод 5'!B157</f>
        <v>1070</v>
      </c>
      <c r="D333" s="68" t="s">
        <v>368</v>
      </c>
      <c r="E333" s="134">
        <f t="shared" si="805"/>
        <v>18480000</v>
      </c>
      <c r="F333" s="134">
        <f>19330000-850000</f>
        <v>18480000</v>
      </c>
      <c r="G333" s="134"/>
      <c r="H333" s="134"/>
      <c r="I333" s="134"/>
      <c r="J333" s="134">
        <f t="shared" si="829"/>
        <v>0</v>
      </c>
      <c r="K333" s="134"/>
      <c r="L333" s="134"/>
      <c r="M333" s="134"/>
      <c r="N333" s="134"/>
      <c r="O333" s="134"/>
      <c r="P333" s="134">
        <f t="shared" si="806"/>
        <v>18480000</v>
      </c>
      <c r="Q333" s="179"/>
    </row>
    <row r="334" spans="1:17" s="138" customFormat="1" ht="15.75" hidden="1" x14ac:dyDescent="0.25">
      <c r="A334" s="92"/>
      <c r="B334" s="91"/>
      <c r="C334" s="91"/>
      <c r="D334" s="89" t="s">
        <v>357</v>
      </c>
      <c r="E334" s="137">
        <f t="shared" si="805"/>
        <v>0</v>
      </c>
      <c r="F334" s="137"/>
      <c r="G334" s="137"/>
      <c r="H334" s="137"/>
      <c r="I334" s="137"/>
      <c r="J334" s="137">
        <f t="shared" si="829"/>
        <v>0</v>
      </c>
      <c r="K334" s="137"/>
      <c r="L334" s="137"/>
      <c r="M334" s="137"/>
      <c r="N334" s="137"/>
      <c r="O334" s="137"/>
      <c r="P334" s="137">
        <f t="shared" si="806"/>
        <v>0</v>
      </c>
      <c r="Q334" s="179"/>
    </row>
    <row r="335" spans="1:17" s="138" customFormat="1" ht="15.75" hidden="1" x14ac:dyDescent="0.25">
      <c r="A335" s="92"/>
      <c r="B335" s="91"/>
      <c r="C335" s="91"/>
      <c r="D335" s="68" t="s">
        <v>537</v>
      </c>
      <c r="E335" s="134">
        <f t="shared" ref="E335:E336" si="852">F335+I335</f>
        <v>0</v>
      </c>
      <c r="F335" s="134"/>
      <c r="G335" s="134"/>
      <c r="H335" s="134"/>
      <c r="I335" s="134"/>
      <c r="J335" s="134">
        <f>L335+O335</f>
        <v>0</v>
      </c>
      <c r="K335" s="134"/>
      <c r="L335" s="134"/>
      <c r="M335" s="134"/>
      <c r="N335" s="134"/>
      <c r="O335" s="134"/>
      <c r="P335" s="134">
        <f t="shared" ref="P335:P336" si="853">E335+J335</f>
        <v>0</v>
      </c>
      <c r="Q335" s="179"/>
    </row>
    <row r="336" spans="1:17" s="138" customFormat="1" ht="15.75" hidden="1" x14ac:dyDescent="0.25">
      <c r="A336" s="92"/>
      <c r="B336" s="91"/>
      <c r="C336" s="91"/>
      <c r="D336" s="89" t="s">
        <v>357</v>
      </c>
      <c r="E336" s="134">
        <f t="shared" si="852"/>
        <v>0</v>
      </c>
      <c r="F336" s="134"/>
      <c r="G336" s="134"/>
      <c r="H336" s="134"/>
      <c r="I336" s="134"/>
      <c r="J336" s="134">
        <f>L336+O336</f>
        <v>0</v>
      </c>
      <c r="K336" s="134"/>
      <c r="L336" s="134"/>
      <c r="M336" s="134"/>
      <c r="N336" s="134"/>
      <c r="O336" s="134"/>
      <c r="P336" s="134">
        <f t="shared" si="853"/>
        <v>0</v>
      </c>
      <c r="Q336" s="179"/>
    </row>
    <row r="337" spans="1:17" s="138" customFormat="1" ht="15.75" hidden="1" x14ac:dyDescent="0.25">
      <c r="A337" s="92"/>
      <c r="B337" s="91"/>
      <c r="C337" s="91"/>
      <c r="D337" s="68" t="s">
        <v>538</v>
      </c>
      <c r="E337" s="134">
        <f>E333+E335</f>
        <v>18480000</v>
      </c>
      <c r="F337" s="134">
        <f t="shared" ref="F337:P337" si="854">F333+F335</f>
        <v>18480000</v>
      </c>
      <c r="G337" s="134">
        <f t="shared" si="854"/>
        <v>0</v>
      </c>
      <c r="H337" s="134">
        <f t="shared" si="854"/>
        <v>0</v>
      </c>
      <c r="I337" s="134">
        <f t="shared" si="854"/>
        <v>0</v>
      </c>
      <c r="J337" s="134">
        <f t="shared" si="854"/>
        <v>0</v>
      </c>
      <c r="K337" s="134">
        <f t="shared" si="854"/>
        <v>0</v>
      </c>
      <c r="L337" s="134">
        <f t="shared" si="854"/>
        <v>0</v>
      </c>
      <c r="M337" s="134">
        <f t="shared" si="854"/>
        <v>0</v>
      </c>
      <c r="N337" s="134">
        <f t="shared" si="854"/>
        <v>0</v>
      </c>
      <c r="O337" s="134">
        <f t="shared" si="854"/>
        <v>0</v>
      </c>
      <c r="P337" s="134">
        <f t="shared" si="854"/>
        <v>18480000</v>
      </c>
      <c r="Q337" s="179"/>
    </row>
    <row r="338" spans="1:17" s="138" customFormat="1" ht="15.75" hidden="1" x14ac:dyDescent="0.25">
      <c r="A338" s="92"/>
      <c r="B338" s="91"/>
      <c r="C338" s="91"/>
      <c r="D338" s="89" t="s">
        <v>357</v>
      </c>
      <c r="E338" s="134">
        <f>E334+E336</f>
        <v>0</v>
      </c>
      <c r="F338" s="134">
        <f t="shared" ref="F338:P338" si="855">F334+F336</f>
        <v>0</v>
      </c>
      <c r="G338" s="134">
        <f t="shared" si="855"/>
        <v>0</v>
      </c>
      <c r="H338" s="134">
        <f t="shared" si="855"/>
        <v>0</v>
      </c>
      <c r="I338" s="134">
        <f t="shared" si="855"/>
        <v>0</v>
      </c>
      <c r="J338" s="134">
        <f t="shared" si="855"/>
        <v>0</v>
      </c>
      <c r="K338" s="134">
        <f t="shared" si="855"/>
        <v>0</v>
      </c>
      <c r="L338" s="134">
        <f t="shared" si="855"/>
        <v>0</v>
      </c>
      <c r="M338" s="134">
        <f t="shared" si="855"/>
        <v>0</v>
      </c>
      <c r="N338" s="134">
        <f t="shared" si="855"/>
        <v>0</v>
      </c>
      <c r="O338" s="134">
        <f t="shared" si="855"/>
        <v>0</v>
      </c>
      <c r="P338" s="134">
        <f t="shared" si="855"/>
        <v>0</v>
      </c>
      <c r="Q338" s="179"/>
    </row>
    <row r="339" spans="1:17" s="135" customFormat="1" ht="31.5" hidden="1" x14ac:dyDescent="0.25">
      <c r="A339" s="66" t="s">
        <v>304</v>
      </c>
      <c r="B339" s="67" t="str">
        <f>'дод 5'!A163</f>
        <v>3035</v>
      </c>
      <c r="C339" s="67" t="str">
        <f>'дод 5'!B163</f>
        <v>1070</v>
      </c>
      <c r="D339" s="68" t="str">
        <f>'дод 5'!C163</f>
        <v>Компенсаційні виплати за пільговий проїзд окремих категорій громадян на залізничному транспорті</v>
      </c>
      <c r="E339" s="134">
        <f t="shared" si="805"/>
        <v>1000000</v>
      </c>
      <c r="F339" s="134">
        <f>2400000-1400000</f>
        <v>1000000</v>
      </c>
      <c r="G339" s="134"/>
      <c r="H339" s="134"/>
      <c r="I339" s="134"/>
      <c r="J339" s="134">
        <f t="shared" si="829"/>
        <v>0</v>
      </c>
      <c r="K339" s="134"/>
      <c r="L339" s="134"/>
      <c r="M339" s="134"/>
      <c r="N339" s="134"/>
      <c r="O339" s="134"/>
      <c r="P339" s="134">
        <f t="shared" si="806"/>
        <v>1000000</v>
      </c>
      <c r="Q339" s="179"/>
    </row>
    <row r="340" spans="1:17" s="135" customFormat="1" ht="15.75" hidden="1" x14ac:dyDescent="0.25">
      <c r="A340" s="66"/>
      <c r="B340" s="67"/>
      <c r="C340" s="67"/>
      <c r="D340" s="68" t="s">
        <v>537</v>
      </c>
      <c r="E340" s="134">
        <f t="shared" si="805"/>
        <v>0</v>
      </c>
      <c r="F340" s="134"/>
      <c r="G340" s="134"/>
      <c r="H340" s="134"/>
      <c r="I340" s="134"/>
      <c r="J340" s="134">
        <f>L340+O340</f>
        <v>0</v>
      </c>
      <c r="K340" s="134"/>
      <c r="L340" s="134"/>
      <c r="M340" s="134"/>
      <c r="N340" s="134"/>
      <c r="O340" s="134"/>
      <c r="P340" s="134">
        <f t="shared" si="806"/>
        <v>0</v>
      </c>
      <c r="Q340" s="179"/>
    </row>
    <row r="341" spans="1:17" s="135" customFormat="1" ht="15.75" hidden="1" x14ac:dyDescent="0.25">
      <c r="A341" s="66"/>
      <c r="B341" s="67"/>
      <c r="C341" s="67"/>
      <c r="D341" s="68" t="s">
        <v>538</v>
      </c>
      <c r="E341" s="134">
        <f>E339+E340</f>
        <v>1000000</v>
      </c>
      <c r="F341" s="134">
        <f t="shared" ref="F341" si="856">F339+F340</f>
        <v>1000000</v>
      </c>
      <c r="G341" s="134">
        <f t="shared" ref="G341" si="857">G339+G340</f>
        <v>0</v>
      </c>
      <c r="H341" s="134">
        <f t="shared" ref="H341" si="858">H339+H340</f>
        <v>0</v>
      </c>
      <c r="I341" s="134">
        <f t="shared" ref="I341" si="859">I339+I340</f>
        <v>0</v>
      </c>
      <c r="J341" s="134">
        <f t="shared" ref="J341" si="860">J339+J340</f>
        <v>0</v>
      </c>
      <c r="K341" s="134">
        <f t="shared" ref="K341" si="861">K339+K340</f>
        <v>0</v>
      </c>
      <c r="L341" s="134">
        <f t="shared" ref="L341" si="862">L339+L340</f>
        <v>0</v>
      </c>
      <c r="M341" s="134">
        <f t="shared" ref="M341" si="863">M339+M340</f>
        <v>0</v>
      </c>
      <c r="N341" s="134">
        <f t="shared" ref="N341" si="864">N339+N340</f>
        <v>0</v>
      </c>
      <c r="O341" s="134">
        <f t="shared" ref="O341" si="865">O339+O340</f>
        <v>0</v>
      </c>
      <c r="P341" s="134">
        <f t="shared" ref="P341" si="866">P339+P340</f>
        <v>1000000</v>
      </c>
      <c r="Q341" s="179"/>
    </row>
    <row r="342" spans="1:17" s="135" customFormat="1" ht="31.5" hidden="1" x14ac:dyDescent="0.25">
      <c r="A342" s="66" t="s">
        <v>175</v>
      </c>
      <c r="B342" s="67" t="str">
        <f>'дод 5'!A166</f>
        <v>3036</v>
      </c>
      <c r="C342" s="67" t="str">
        <f>'дод 5'!B166</f>
        <v>1070</v>
      </c>
      <c r="D342" s="68" t="str">
        <f>'дод 5'!C166</f>
        <v>Компенсаційні виплати на пільговий проїзд електротранспортом окремим категоріям громадян</v>
      </c>
      <c r="E342" s="134">
        <f t="shared" si="805"/>
        <v>44688000</v>
      </c>
      <c r="F342" s="134">
        <f>47688000-3000000</f>
        <v>44688000</v>
      </c>
      <c r="G342" s="134"/>
      <c r="H342" s="134"/>
      <c r="I342" s="134"/>
      <c r="J342" s="134">
        <f t="shared" si="829"/>
        <v>0</v>
      </c>
      <c r="K342" s="134"/>
      <c r="L342" s="134"/>
      <c r="M342" s="134"/>
      <c r="N342" s="134"/>
      <c r="O342" s="134"/>
      <c r="P342" s="134">
        <f t="shared" si="806"/>
        <v>44688000</v>
      </c>
      <c r="Q342" s="179"/>
    </row>
    <row r="343" spans="1:17" s="135" customFormat="1" ht="15.75" hidden="1" x14ac:dyDescent="0.25">
      <c r="A343" s="66"/>
      <c r="B343" s="67"/>
      <c r="C343" s="67"/>
      <c r="D343" s="68" t="s">
        <v>537</v>
      </c>
      <c r="E343" s="134">
        <f t="shared" ref="E343" si="867">F343+I343</f>
        <v>0</v>
      </c>
      <c r="F343" s="134"/>
      <c r="G343" s="134"/>
      <c r="H343" s="134"/>
      <c r="I343" s="134"/>
      <c r="J343" s="134">
        <f>L343+O343</f>
        <v>0</v>
      </c>
      <c r="K343" s="134"/>
      <c r="L343" s="134"/>
      <c r="M343" s="134"/>
      <c r="N343" s="134"/>
      <c r="O343" s="134"/>
      <c r="P343" s="134">
        <f t="shared" ref="P343" si="868">E343+J343</f>
        <v>0</v>
      </c>
      <c r="Q343" s="179"/>
    </row>
    <row r="344" spans="1:17" s="135" customFormat="1" ht="15.75" hidden="1" x14ac:dyDescent="0.25">
      <c r="A344" s="66"/>
      <c r="B344" s="67"/>
      <c r="C344" s="67"/>
      <c r="D344" s="68" t="s">
        <v>538</v>
      </c>
      <c r="E344" s="134">
        <f>E342+E343</f>
        <v>44688000</v>
      </c>
      <c r="F344" s="134">
        <f t="shared" ref="F344" si="869">F342+F343</f>
        <v>44688000</v>
      </c>
      <c r="G344" s="134">
        <f t="shared" ref="G344" si="870">G342+G343</f>
        <v>0</v>
      </c>
      <c r="H344" s="134">
        <f t="shared" ref="H344" si="871">H342+H343</f>
        <v>0</v>
      </c>
      <c r="I344" s="134">
        <f t="shared" ref="I344" si="872">I342+I343</f>
        <v>0</v>
      </c>
      <c r="J344" s="134">
        <f t="shared" ref="J344" si="873">J342+J343</f>
        <v>0</v>
      </c>
      <c r="K344" s="134">
        <f t="shared" ref="K344" si="874">K342+K343</f>
        <v>0</v>
      </c>
      <c r="L344" s="134">
        <f t="shared" ref="L344" si="875">L342+L343</f>
        <v>0</v>
      </c>
      <c r="M344" s="134">
        <f t="shared" ref="M344" si="876">M342+M343</f>
        <v>0</v>
      </c>
      <c r="N344" s="134">
        <f t="shared" ref="N344" si="877">N342+N343</f>
        <v>0</v>
      </c>
      <c r="O344" s="134">
        <f t="shared" ref="O344" si="878">O342+O343</f>
        <v>0</v>
      </c>
      <c r="P344" s="134">
        <f t="shared" ref="P344" si="879">P342+P343</f>
        <v>44688000</v>
      </c>
      <c r="Q344" s="179"/>
    </row>
    <row r="345" spans="1:17" s="135" customFormat="1" ht="47.25" hidden="1" x14ac:dyDescent="0.25">
      <c r="A345" s="66" t="s">
        <v>330</v>
      </c>
      <c r="B345" s="67" t="str">
        <f>'дод 5'!A169</f>
        <v>3050</v>
      </c>
      <c r="C345" s="67" t="str">
        <f>'дод 5'!B169</f>
        <v>1070</v>
      </c>
      <c r="D345" s="68" t="str">
        <f>'дод 5'!C169</f>
        <v>Пільгове медичне обслуговування осіб, які постраждали внаслідок Чорнобильської катастрофи, у т.ч. за рахунок:</v>
      </c>
      <c r="E345" s="134">
        <f t="shared" si="805"/>
        <v>782300</v>
      </c>
      <c r="F345" s="134">
        <v>782300</v>
      </c>
      <c r="G345" s="134"/>
      <c r="H345" s="134"/>
      <c r="I345" s="134"/>
      <c r="J345" s="134">
        <f t="shared" si="829"/>
        <v>0</v>
      </c>
      <c r="K345" s="134"/>
      <c r="L345" s="134"/>
      <c r="M345" s="134"/>
      <c r="N345" s="134"/>
      <c r="O345" s="134"/>
      <c r="P345" s="134">
        <f t="shared" si="806"/>
        <v>782300</v>
      </c>
      <c r="Q345" s="179"/>
    </row>
    <row r="346" spans="1:17" s="138" customFormat="1" ht="15.75" hidden="1" x14ac:dyDescent="0.25">
      <c r="A346" s="92"/>
      <c r="B346" s="91"/>
      <c r="C346" s="91"/>
      <c r="D346" s="89" t="s">
        <v>357</v>
      </c>
      <c r="E346" s="137">
        <f t="shared" si="805"/>
        <v>782300</v>
      </c>
      <c r="F346" s="137">
        <v>782300</v>
      </c>
      <c r="G346" s="137"/>
      <c r="H346" s="137"/>
      <c r="I346" s="137"/>
      <c r="J346" s="137">
        <f t="shared" si="829"/>
        <v>0</v>
      </c>
      <c r="K346" s="137"/>
      <c r="L346" s="137"/>
      <c r="M346" s="137"/>
      <c r="N346" s="137"/>
      <c r="O346" s="137"/>
      <c r="P346" s="137">
        <f t="shared" si="806"/>
        <v>782300</v>
      </c>
      <c r="Q346" s="179"/>
    </row>
    <row r="347" spans="1:17" s="138" customFormat="1" ht="15.75" hidden="1" x14ac:dyDescent="0.25">
      <c r="A347" s="92"/>
      <c r="B347" s="91"/>
      <c r="C347" s="91"/>
      <c r="D347" s="68" t="s">
        <v>537</v>
      </c>
      <c r="E347" s="134">
        <f t="shared" ref="E347:E348" si="880">F347+I347</f>
        <v>0</v>
      </c>
      <c r="F347" s="134"/>
      <c r="G347" s="134"/>
      <c r="H347" s="134"/>
      <c r="I347" s="134"/>
      <c r="J347" s="134">
        <f>L347+O347</f>
        <v>0</v>
      </c>
      <c r="K347" s="134"/>
      <c r="L347" s="134"/>
      <c r="M347" s="134"/>
      <c r="N347" s="134"/>
      <c r="O347" s="134"/>
      <c r="P347" s="134">
        <f t="shared" ref="P347:P348" si="881">E347+J347</f>
        <v>0</v>
      </c>
      <c r="Q347" s="179"/>
    </row>
    <row r="348" spans="1:17" s="138" customFormat="1" ht="15.75" hidden="1" x14ac:dyDescent="0.25">
      <c r="A348" s="92"/>
      <c r="B348" s="91"/>
      <c r="C348" s="91"/>
      <c r="D348" s="89" t="s">
        <v>357</v>
      </c>
      <c r="E348" s="134">
        <f t="shared" si="880"/>
        <v>0</v>
      </c>
      <c r="F348" s="134"/>
      <c r="G348" s="134"/>
      <c r="H348" s="134"/>
      <c r="I348" s="134"/>
      <c r="J348" s="134">
        <f>L348+O348</f>
        <v>0</v>
      </c>
      <c r="K348" s="134"/>
      <c r="L348" s="134"/>
      <c r="M348" s="134"/>
      <c r="N348" s="134"/>
      <c r="O348" s="134"/>
      <c r="P348" s="134">
        <f t="shared" si="881"/>
        <v>0</v>
      </c>
      <c r="Q348" s="179"/>
    </row>
    <row r="349" spans="1:17" s="138" customFormat="1" ht="15.75" hidden="1" x14ac:dyDescent="0.25">
      <c r="A349" s="92"/>
      <c r="B349" s="91"/>
      <c r="C349" s="91"/>
      <c r="D349" s="68" t="s">
        <v>538</v>
      </c>
      <c r="E349" s="134">
        <f>E345+E347</f>
        <v>782300</v>
      </c>
      <c r="F349" s="134">
        <f t="shared" ref="F349:P349" si="882">F345+F347</f>
        <v>782300</v>
      </c>
      <c r="G349" s="134">
        <f t="shared" si="882"/>
        <v>0</v>
      </c>
      <c r="H349" s="134">
        <f t="shared" si="882"/>
        <v>0</v>
      </c>
      <c r="I349" s="134">
        <f t="shared" si="882"/>
        <v>0</v>
      </c>
      <c r="J349" s="134">
        <f t="shared" si="882"/>
        <v>0</v>
      </c>
      <c r="K349" s="134">
        <f t="shared" si="882"/>
        <v>0</v>
      </c>
      <c r="L349" s="134">
        <f t="shared" si="882"/>
        <v>0</v>
      </c>
      <c r="M349" s="134">
        <f t="shared" si="882"/>
        <v>0</v>
      </c>
      <c r="N349" s="134">
        <f t="shared" si="882"/>
        <v>0</v>
      </c>
      <c r="O349" s="134">
        <f t="shared" si="882"/>
        <v>0</v>
      </c>
      <c r="P349" s="134">
        <f t="shared" si="882"/>
        <v>782300</v>
      </c>
      <c r="Q349" s="179"/>
    </row>
    <row r="350" spans="1:17" s="138" customFormat="1" ht="15.75" hidden="1" x14ac:dyDescent="0.25">
      <c r="A350" s="92"/>
      <c r="B350" s="91"/>
      <c r="C350" s="91"/>
      <c r="D350" s="89" t="s">
        <v>357</v>
      </c>
      <c r="E350" s="134">
        <f>E346+E348</f>
        <v>782300</v>
      </c>
      <c r="F350" s="134">
        <f t="shared" ref="F350:P350" si="883">F346+F348</f>
        <v>782300</v>
      </c>
      <c r="G350" s="134">
        <f t="shared" si="883"/>
        <v>0</v>
      </c>
      <c r="H350" s="134">
        <f t="shared" si="883"/>
        <v>0</v>
      </c>
      <c r="I350" s="134">
        <f t="shared" si="883"/>
        <v>0</v>
      </c>
      <c r="J350" s="134">
        <f t="shared" si="883"/>
        <v>0</v>
      </c>
      <c r="K350" s="134">
        <f t="shared" si="883"/>
        <v>0</v>
      </c>
      <c r="L350" s="134">
        <f t="shared" si="883"/>
        <v>0</v>
      </c>
      <c r="M350" s="134">
        <f t="shared" si="883"/>
        <v>0</v>
      </c>
      <c r="N350" s="134">
        <f t="shared" si="883"/>
        <v>0</v>
      </c>
      <c r="O350" s="134">
        <f t="shared" si="883"/>
        <v>0</v>
      </c>
      <c r="P350" s="134">
        <f t="shared" si="883"/>
        <v>782300</v>
      </c>
      <c r="Q350" s="179"/>
    </row>
    <row r="351" spans="1:17" s="135" customFormat="1" ht="31.5" hidden="1" x14ac:dyDescent="0.25">
      <c r="A351" s="66" t="s">
        <v>331</v>
      </c>
      <c r="B351" s="67" t="str">
        <f>'дод 5'!A175</f>
        <v>3090</v>
      </c>
      <c r="C351" s="67" t="str">
        <f>'дод 5'!B175</f>
        <v>1030</v>
      </c>
      <c r="D351" s="68" t="str">
        <f>'дод 5'!C175</f>
        <v>Видатки на поховання учасників бойових дій та осіб з інвалідністю внаслідок війни, у т.ч. за рахунок:</v>
      </c>
      <c r="E351" s="134">
        <f t="shared" si="805"/>
        <v>287700</v>
      </c>
      <c r="F351" s="134">
        <v>287700</v>
      </c>
      <c r="G351" s="134"/>
      <c r="H351" s="134"/>
      <c r="I351" s="134"/>
      <c r="J351" s="134">
        <f t="shared" si="829"/>
        <v>0</v>
      </c>
      <c r="K351" s="134"/>
      <c r="L351" s="134"/>
      <c r="M351" s="134"/>
      <c r="N351" s="134"/>
      <c r="O351" s="134"/>
      <c r="P351" s="134">
        <f t="shared" si="806"/>
        <v>287700</v>
      </c>
      <c r="Q351" s="179"/>
    </row>
    <row r="352" spans="1:17" s="138" customFormat="1" ht="15.75" hidden="1" x14ac:dyDescent="0.25">
      <c r="A352" s="92"/>
      <c r="B352" s="91"/>
      <c r="C352" s="91"/>
      <c r="D352" s="89" t="s">
        <v>357</v>
      </c>
      <c r="E352" s="137">
        <f t="shared" si="805"/>
        <v>287700</v>
      </c>
      <c r="F352" s="137">
        <v>287700</v>
      </c>
      <c r="G352" s="137"/>
      <c r="H352" s="137"/>
      <c r="I352" s="137"/>
      <c r="J352" s="137">
        <f t="shared" si="829"/>
        <v>0</v>
      </c>
      <c r="K352" s="137"/>
      <c r="L352" s="137"/>
      <c r="M352" s="137"/>
      <c r="N352" s="137"/>
      <c r="O352" s="137"/>
      <c r="P352" s="137">
        <f t="shared" si="806"/>
        <v>287700</v>
      </c>
      <c r="Q352" s="179"/>
    </row>
    <row r="353" spans="1:17" s="138" customFormat="1" ht="15.75" hidden="1" x14ac:dyDescent="0.25">
      <c r="A353" s="92"/>
      <c r="B353" s="91"/>
      <c r="C353" s="91"/>
      <c r="D353" s="68" t="s">
        <v>537</v>
      </c>
      <c r="E353" s="134">
        <f t="shared" ref="E353:E354" si="884">F353+I353</f>
        <v>0</v>
      </c>
      <c r="F353" s="134"/>
      <c r="G353" s="134"/>
      <c r="H353" s="134"/>
      <c r="I353" s="134"/>
      <c r="J353" s="134">
        <f>L353+O353</f>
        <v>0</v>
      </c>
      <c r="K353" s="134"/>
      <c r="L353" s="134"/>
      <c r="M353" s="134"/>
      <c r="N353" s="134"/>
      <c r="O353" s="134"/>
      <c r="P353" s="134">
        <f t="shared" ref="P353:P354" si="885">E353+J353</f>
        <v>0</v>
      </c>
      <c r="Q353" s="179"/>
    </row>
    <row r="354" spans="1:17" s="138" customFormat="1" ht="15.75" hidden="1" x14ac:dyDescent="0.25">
      <c r="A354" s="92"/>
      <c r="B354" s="91"/>
      <c r="C354" s="91"/>
      <c r="D354" s="89" t="s">
        <v>357</v>
      </c>
      <c r="E354" s="134">
        <f t="shared" si="884"/>
        <v>0</v>
      </c>
      <c r="F354" s="134"/>
      <c r="G354" s="134"/>
      <c r="H354" s="134"/>
      <c r="I354" s="134"/>
      <c r="J354" s="134">
        <f>L354+O354</f>
        <v>0</v>
      </c>
      <c r="K354" s="134"/>
      <c r="L354" s="134"/>
      <c r="M354" s="134"/>
      <c r="N354" s="134"/>
      <c r="O354" s="134"/>
      <c r="P354" s="134">
        <f t="shared" si="885"/>
        <v>0</v>
      </c>
      <c r="Q354" s="179"/>
    </row>
    <row r="355" spans="1:17" s="138" customFormat="1" ht="15.75" hidden="1" x14ac:dyDescent="0.25">
      <c r="A355" s="92"/>
      <c r="B355" s="91"/>
      <c r="C355" s="91"/>
      <c r="D355" s="68" t="s">
        <v>538</v>
      </c>
      <c r="E355" s="134">
        <f>E351+E353</f>
        <v>287700</v>
      </c>
      <c r="F355" s="134">
        <f t="shared" ref="F355:P355" si="886">F351+F353</f>
        <v>287700</v>
      </c>
      <c r="G355" s="134">
        <f t="shared" si="886"/>
        <v>0</v>
      </c>
      <c r="H355" s="134">
        <f t="shared" si="886"/>
        <v>0</v>
      </c>
      <c r="I355" s="134">
        <f t="shared" si="886"/>
        <v>0</v>
      </c>
      <c r="J355" s="134">
        <f t="shared" si="886"/>
        <v>0</v>
      </c>
      <c r="K355" s="134">
        <f t="shared" si="886"/>
        <v>0</v>
      </c>
      <c r="L355" s="134">
        <f t="shared" si="886"/>
        <v>0</v>
      </c>
      <c r="M355" s="134">
        <f t="shared" si="886"/>
        <v>0</v>
      </c>
      <c r="N355" s="134">
        <f t="shared" si="886"/>
        <v>0</v>
      </c>
      <c r="O355" s="134">
        <f t="shared" si="886"/>
        <v>0</v>
      </c>
      <c r="P355" s="134">
        <f t="shared" si="886"/>
        <v>287700</v>
      </c>
      <c r="Q355" s="179"/>
    </row>
    <row r="356" spans="1:17" s="138" customFormat="1" ht="15.75" hidden="1" x14ac:dyDescent="0.25">
      <c r="A356" s="92"/>
      <c r="B356" s="91"/>
      <c r="C356" s="91"/>
      <c r="D356" s="89" t="s">
        <v>357</v>
      </c>
      <c r="E356" s="134">
        <f>E352+E354</f>
        <v>287700</v>
      </c>
      <c r="F356" s="134">
        <f t="shared" ref="F356:P356" si="887">F352+F354</f>
        <v>287700</v>
      </c>
      <c r="G356" s="134">
        <f t="shared" si="887"/>
        <v>0</v>
      </c>
      <c r="H356" s="134">
        <f t="shared" si="887"/>
        <v>0</v>
      </c>
      <c r="I356" s="134">
        <f t="shared" si="887"/>
        <v>0</v>
      </c>
      <c r="J356" s="134">
        <f t="shared" si="887"/>
        <v>0</v>
      </c>
      <c r="K356" s="134">
        <f t="shared" si="887"/>
        <v>0</v>
      </c>
      <c r="L356" s="134">
        <f t="shared" si="887"/>
        <v>0</v>
      </c>
      <c r="M356" s="134">
        <f t="shared" si="887"/>
        <v>0</v>
      </c>
      <c r="N356" s="134">
        <f t="shared" si="887"/>
        <v>0</v>
      </c>
      <c r="O356" s="134">
        <f t="shared" si="887"/>
        <v>0</v>
      </c>
      <c r="P356" s="134">
        <f t="shared" si="887"/>
        <v>287700</v>
      </c>
      <c r="Q356" s="179"/>
    </row>
    <row r="357" spans="1:17" s="135" customFormat="1" ht="63" hidden="1" x14ac:dyDescent="0.25">
      <c r="A357" s="66" t="s">
        <v>176</v>
      </c>
      <c r="B357" s="67" t="str">
        <f>'дод 5'!A181</f>
        <v>3104</v>
      </c>
      <c r="C357" s="67" t="str">
        <f>'дод 5'!B181</f>
        <v>1020</v>
      </c>
      <c r="D357" s="68" t="str">
        <f>'дод 5'!C181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357" s="134">
        <f>F357+I357</f>
        <v>26125300</v>
      </c>
      <c r="F357" s="134">
        <v>26125300</v>
      </c>
      <c r="G357" s="134">
        <v>19405100</v>
      </c>
      <c r="H357" s="134">
        <v>1117300</v>
      </c>
      <c r="I357" s="134"/>
      <c r="J357" s="134">
        <f t="shared" si="829"/>
        <v>68600</v>
      </c>
      <c r="K357" s="134"/>
      <c r="L357" s="134">
        <v>68600</v>
      </c>
      <c r="M357" s="134">
        <v>56100</v>
      </c>
      <c r="N357" s="134"/>
      <c r="O357" s="134"/>
      <c r="P357" s="134">
        <f t="shared" si="806"/>
        <v>26193900</v>
      </c>
      <c r="Q357" s="179"/>
    </row>
    <row r="358" spans="1:17" s="135" customFormat="1" ht="15.75" hidden="1" x14ac:dyDescent="0.25">
      <c r="A358" s="66"/>
      <c r="B358" s="67"/>
      <c r="C358" s="67"/>
      <c r="D358" s="68" t="s">
        <v>537</v>
      </c>
      <c r="E358" s="134">
        <f t="shared" ref="E358" si="888">F358+I358</f>
        <v>0</v>
      </c>
      <c r="F358" s="134"/>
      <c r="G358" s="134"/>
      <c r="H358" s="134"/>
      <c r="I358" s="134"/>
      <c r="J358" s="134">
        <f>L358+O358</f>
        <v>0</v>
      </c>
      <c r="K358" s="134"/>
      <c r="L358" s="134"/>
      <c r="M358" s="134"/>
      <c r="N358" s="134"/>
      <c r="O358" s="134"/>
      <c r="P358" s="134">
        <f t="shared" ref="P358" si="889">E358+J358</f>
        <v>0</v>
      </c>
      <c r="Q358" s="179"/>
    </row>
    <row r="359" spans="1:17" s="135" customFormat="1" ht="15.75" hidden="1" x14ac:dyDescent="0.25">
      <c r="A359" s="66"/>
      <c r="B359" s="67"/>
      <c r="C359" s="67"/>
      <c r="D359" s="68" t="s">
        <v>538</v>
      </c>
      <c r="E359" s="134">
        <f>E357+E358</f>
        <v>26125300</v>
      </c>
      <c r="F359" s="134">
        <f t="shared" ref="F359" si="890">F357+F358</f>
        <v>26125300</v>
      </c>
      <c r="G359" s="134">
        <f t="shared" ref="G359" si="891">G357+G358</f>
        <v>19405100</v>
      </c>
      <c r="H359" s="134">
        <f t="shared" ref="H359" si="892">H357+H358</f>
        <v>1117300</v>
      </c>
      <c r="I359" s="134">
        <f t="shared" ref="I359" si="893">I357+I358</f>
        <v>0</v>
      </c>
      <c r="J359" s="134">
        <f t="shared" ref="J359" si="894">J357+J358</f>
        <v>68600</v>
      </c>
      <c r="K359" s="134">
        <f t="shared" ref="K359" si="895">K357+K358</f>
        <v>0</v>
      </c>
      <c r="L359" s="134">
        <f t="shared" ref="L359" si="896">L357+L358</f>
        <v>68600</v>
      </c>
      <c r="M359" s="134">
        <f t="shared" ref="M359" si="897">M357+M358</f>
        <v>56100</v>
      </c>
      <c r="N359" s="134">
        <f t="shared" ref="N359" si="898">N357+N358</f>
        <v>0</v>
      </c>
      <c r="O359" s="134">
        <f t="shared" ref="O359" si="899">O357+O358</f>
        <v>0</v>
      </c>
      <c r="P359" s="134">
        <f t="shared" ref="P359" si="900">P357+P358</f>
        <v>26193900</v>
      </c>
      <c r="Q359" s="179"/>
    </row>
    <row r="360" spans="1:17" s="135" customFormat="1" ht="63" hidden="1" x14ac:dyDescent="0.25">
      <c r="A360" s="66" t="s">
        <v>451</v>
      </c>
      <c r="B360" s="67">
        <v>3140</v>
      </c>
      <c r="C360" s="57" t="s">
        <v>95</v>
      </c>
      <c r="D360" s="58" t="str">
        <f>'дод 5'!C199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60" s="134">
        <f t="shared" si="805"/>
        <v>0</v>
      </c>
      <c r="F360" s="134">
        <f>5000000-5000000</f>
        <v>0</v>
      </c>
      <c r="G360" s="134"/>
      <c r="H360" s="134"/>
      <c r="I360" s="134"/>
      <c r="J360" s="134">
        <f t="shared" si="829"/>
        <v>0</v>
      </c>
      <c r="K360" s="134"/>
      <c r="L360" s="134"/>
      <c r="M360" s="134"/>
      <c r="N360" s="134"/>
      <c r="O360" s="134"/>
      <c r="P360" s="134">
        <f t="shared" si="806"/>
        <v>0</v>
      </c>
      <c r="Q360" s="179"/>
    </row>
    <row r="361" spans="1:17" s="135" customFormat="1" ht="15.75" hidden="1" x14ac:dyDescent="0.25">
      <c r="A361" s="66"/>
      <c r="B361" s="67"/>
      <c r="C361" s="57"/>
      <c r="D361" s="68" t="s">
        <v>537</v>
      </c>
      <c r="E361" s="134">
        <f t="shared" ref="E361" si="901">F361+I361</f>
        <v>0</v>
      </c>
      <c r="F361" s="134"/>
      <c r="G361" s="134"/>
      <c r="H361" s="134"/>
      <c r="I361" s="134"/>
      <c r="J361" s="134">
        <f>L361+O361</f>
        <v>0</v>
      </c>
      <c r="K361" s="134"/>
      <c r="L361" s="134"/>
      <c r="M361" s="134"/>
      <c r="N361" s="134"/>
      <c r="O361" s="134"/>
      <c r="P361" s="134">
        <f t="shared" ref="P361" si="902">E361+J361</f>
        <v>0</v>
      </c>
      <c r="Q361" s="179"/>
    </row>
    <row r="362" spans="1:17" s="135" customFormat="1" ht="15.75" hidden="1" x14ac:dyDescent="0.25">
      <c r="A362" s="66"/>
      <c r="B362" s="67"/>
      <c r="C362" s="57"/>
      <c r="D362" s="68" t="s">
        <v>538</v>
      </c>
      <c r="E362" s="134">
        <f>E360+E361</f>
        <v>0</v>
      </c>
      <c r="F362" s="134">
        <f t="shared" ref="F362" si="903">F360+F361</f>
        <v>0</v>
      </c>
      <c r="G362" s="134">
        <f t="shared" ref="G362" si="904">G360+G361</f>
        <v>0</v>
      </c>
      <c r="H362" s="134">
        <f t="shared" ref="H362" si="905">H360+H361</f>
        <v>0</v>
      </c>
      <c r="I362" s="134">
        <f t="shared" ref="I362" si="906">I360+I361</f>
        <v>0</v>
      </c>
      <c r="J362" s="134">
        <f t="shared" ref="J362" si="907">J360+J361</f>
        <v>0</v>
      </c>
      <c r="K362" s="134">
        <f t="shared" ref="K362" si="908">K360+K361</f>
        <v>0</v>
      </c>
      <c r="L362" s="134">
        <f t="shared" ref="L362" si="909">L360+L361</f>
        <v>0</v>
      </c>
      <c r="M362" s="134">
        <f t="shared" ref="M362" si="910">M360+M361</f>
        <v>0</v>
      </c>
      <c r="N362" s="134">
        <f t="shared" ref="N362" si="911">N360+N361</f>
        <v>0</v>
      </c>
      <c r="O362" s="134">
        <f t="shared" ref="O362" si="912">O360+O361</f>
        <v>0</v>
      </c>
      <c r="P362" s="134">
        <f t="shared" ref="P362" si="913">P360+P361</f>
        <v>0</v>
      </c>
      <c r="Q362" s="179"/>
    </row>
    <row r="363" spans="1:17" s="135" customFormat="1" ht="78.75" hidden="1" x14ac:dyDescent="0.25">
      <c r="A363" s="66" t="s">
        <v>177</v>
      </c>
      <c r="B363" s="67" t="str">
        <f>'дод 5'!A202</f>
        <v>3160</v>
      </c>
      <c r="C363" s="67">
        <f>'дод 5'!B202</f>
        <v>1010</v>
      </c>
      <c r="D363" s="68" t="str">
        <f>'дод 5'!C202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363" s="134">
        <f t="shared" si="805"/>
        <v>4953900</v>
      </c>
      <c r="F363" s="134">
        <f>16781400-12581400+753900</f>
        <v>4953900</v>
      </c>
      <c r="G363" s="134"/>
      <c r="H363" s="134"/>
      <c r="I363" s="134"/>
      <c r="J363" s="134">
        <f t="shared" si="829"/>
        <v>0</v>
      </c>
      <c r="K363" s="134"/>
      <c r="L363" s="134"/>
      <c r="M363" s="134"/>
      <c r="N363" s="134"/>
      <c r="O363" s="134"/>
      <c r="P363" s="134">
        <f t="shared" si="806"/>
        <v>4953900</v>
      </c>
      <c r="Q363" s="179"/>
    </row>
    <row r="364" spans="1:17" s="135" customFormat="1" ht="15.75" hidden="1" x14ac:dyDescent="0.25">
      <c r="A364" s="66"/>
      <c r="B364" s="67"/>
      <c r="C364" s="67"/>
      <c r="D364" s="68" t="s">
        <v>537</v>
      </c>
      <c r="E364" s="134">
        <f t="shared" ref="E364" si="914">F364+I364</f>
        <v>0</v>
      </c>
      <c r="F364" s="134"/>
      <c r="G364" s="134"/>
      <c r="H364" s="134"/>
      <c r="I364" s="134"/>
      <c r="J364" s="134">
        <f>L364+O364</f>
        <v>0</v>
      </c>
      <c r="K364" s="134"/>
      <c r="L364" s="134"/>
      <c r="M364" s="134"/>
      <c r="N364" s="134"/>
      <c r="O364" s="134"/>
      <c r="P364" s="134">
        <f t="shared" ref="P364" si="915">E364+J364</f>
        <v>0</v>
      </c>
      <c r="Q364" s="179"/>
    </row>
    <row r="365" spans="1:17" s="135" customFormat="1" ht="15.75" hidden="1" x14ac:dyDescent="0.25">
      <c r="A365" s="66"/>
      <c r="B365" s="67"/>
      <c r="C365" s="67"/>
      <c r="D365" s="68" t="s">
        <v>538</v>
      </c>
      <c r="E365" s="134">
        <f>E363+E364</f>
        <v>4953900</v>
      </c>
      <c r="F365" s="134">
        <f t="shared" ref="F365" si="916">F363+F364</f>
        <v>4953900</v>
      </c>
      <c r="G365" s="134">
        <f t="shared" ref="G365" si="917">G363+G364</f>
        <v>0</v>
      </c>
      <c r="H365" s="134">
        <f t="shared" ref="H365" si="918">H363+H364</f>
        <v>0</v>
      </c>
      <c r="I365" s="134">
        <f t="shared" ref="I365" si="919">I363+I364</f>
        <v>0</v>
      </c>
      <c r="J365" s="134">
        <f t="shared" ref="J365" si="920">J363+J364</f>
        <v>0</v>
      </c>
      <c r="K365" s="134">
        <f t="shared" ref="K365" si="921">K363+K364</f>
        <v>0</v>
      </c>
      <c r="L365" s="134">
        <f t="shared" ref="L365" si="922">L363+L364</f>
        <v>0</v>
      </c>
      <c r="M365" s="134">
        <f t="shared" ref="M365" si="923">M363+M364</f>
        <v>0</v>
      </c>
      <c r="N365" s="134">
        <f t="shared" ref="N365" si="924">N363+N364</f>
        <v>0</v>
      </c>
      <c r="O365" s="134">
        <f t="shared" ref="O365" si="925">O363+O364</f>
        <v>0</v>
      </c>
      <c r="P365" s="134">
        <f t="shared" ref="P365" si="926">P363+P364</f>
        <v>4953900</v>
      </c>
      <c r="Q365" s="179"/>
    </row>
    <row r="366" spans="1:17" s="135" customFormat="1" ht="63" hidden="1" x14ac:dyDescent="0.25">
      <c r="A366" s="66" t="s">
        <v>333</v>
      </c>
      <c r="B366" s="67" t="str">
        <f>'дод 5'!A205</f>
        <v>3171</v>
      </c>
      <c r="C366" s="67">
        <f>'дод 5'!B205</f>
        <v>1010</v>
      </c>
      <c r="D366" s="68" t="s">
        <v>363</v>
      </c>
      <c r="E366" s="134">
        <f t="shared" si="805"/>
        <v>215129</v>
      </c>
      <c r="F366" s="134">
        <v>215129</v>
      </c>
      <c r="G366" s="134"/>
      <c r="H366" s="134"/>
      <c r="I366" s="134"/>
      <c r="J366" s="134">
        <f t="shared" si="829"/>
        <v>0</v>
      </c>
      <c r="K366" s="134"/>
      <c r="L366" s="134"/>
      <c r="M366" s="134"/>
      <c r="N366" s="134"/>
      <c r="O366" s="134"/>
      <c r="P366" s="134">
        <f t="shared" si="806"/>
        <v>215129</v>
      </c>
      <c r="Q366" s="179"/>
    </row>
    <row r="367" spans="1:17" s="138" customFormat="1" ht="15.75" hidden="1" x14ac:dyDescent="0.25">
      <c r="A367" s="92"/>
      <c r="B367" s="91"/>
      <c r="C367" s="91"/>
      <c r="D367" s="89" t="s">
        <v>357</v>
      </c>
      <c r="E367" s="137">
        <f t="shared" si="805"/>
        <v>215129</v>
      </c>
      <c r="F367" s="137">
        <v>215129</v>
      </c>
      <c r="G367" s="137"/>
      <c r="H367" s="137"/>
      <c r="I367" s="137"/>
      <c r="J367" s="137">
        <f t="shared" si="829"/>
        <v>0</v>
      </c>
      <c r="K367" s="137"/>
      <c r="L367" s="137"/>
      <c r="M367" s="137"/>
      <c r="N367" s="137"/>
      <c r="O367" s="137"/>
      <c r="P367" s="137">
        <f t="shared" si="806"/>
        <v>215129</v>
      </c>
      <c r="Q367" s="179"/>
    </row>
    <row r="368" spans="1:17" s="138" customFormat="1" ht="15.75" hidden="1" x14ac:dyDescent="0.25">
      <c r="A368" s="92"/>
      <c r="B368" s="91"/>
      <c r="C368" s="91"/>
      <c r="D368" s="68" t="s">
        <v>537</v>
      </c>
      <c r="E368" s="134">
        <f t="shared" ref="E368:E369" si="927">F368+I368</f>
        <v>0</v>
      </c>
      <c r="F368" s="134"/>
      <c r="G368" s="134"/>
      <c r="H368" s="134"/>
      <c r="I368" s="134"/>
      <c r="J368" s="134">
        <f>L368+O368</f>
        <v>0</v>
      </c>
      <c r="K368" s="134"/>
      <c r="L368" s="134"/>
      <c r="M368" s="134"/>
      <c r="N368" s="134"/>
      <c r="O368" s="134"/>
      <c r="P368" s="134">
        <f t="shared" ref="P368:P369" si="928">E368+J368</f>
        <v>0</v>
      </c>
      <c r="Q368" s="179"/>
    </row>
    <row r="369" spans="1:17" s="138" customFormat="1" ht="15.75" hidden="1" x14ac:dyDescent="0.25">
      <c r="A369" s="92"/>
      <c r="B369" s="91"/>
      <c r="C369" s="91"/>
      <c r="D369" s="89" t="s">
        <v>357</v>
      </c>
      <c r="E369" s="134">
        <f t="shared" si="927"/>
        <v>0</v>
      </c>
      <c r="F369" s="134"/>
      <c r="G369" s="134"/>
      <c r="H369" s="134"/>
      <c r="I369" s="134"/>
      <c r="J369" s="134">
        <f>L369+O369</f>
        <v>0</v>
      </c>
      <c r="K369" s="134"/>
      <c r="L369" s="134"/>
      <c r="M369" s="134"/>
      <c r="N369" s="134"/>
      <c r="O369" s="134"/>
      <c r="P369" s="134">
        <f t="shared" si="928"/>
        <v>0</v>
      </c>
      <c r="Q369" s="179"/>
    </row>
    <row r="370" spans="1:17" s="138" customFormat="1" ht="15.75" hidden="1" x14ac:dyDescent="0.25">
      <c r="A370" s="92"/>
      <c r="B370" s="91"/>
      <c r="C370" s="91"/>
      <c r="D370" s="68" t="s">
        <v>538</v>
      </c>
      <c r="E370" s="134">
        <f>E366+E368</f>
        <v>215129</v>
      </c>
      <c r="F370" s="134">
        <f t="shared" ref="F370:P370" si="929">F366+F368</f>
        <v>215129</v>
      </c>
      <c r="G370" s="134">
        <f t="shared" si="929"/>
        <v>0</v>
      </c>
      <c r="H370" s="134">
        <f t="shared" si="929"/>
        <v>0</v>
      </c>
      <c r="I370" s="134">
        <f t="shared" si="929"/>
        <v>0</v>
      </c>
      <c r="J370" s="134">
        <f t="shared" si="929"/>
        <v>0</v>
      </c>
      <c r="K370" s="134">
        <f t="shared" si="929"/>
        <v>0</v>
      </c>
      <c r="L370" s="134">
        <f t="shared" si="929"/>
        <v>0</v>
      </c>
      <c r="M370" s="134">
        <f t="shared" si="929"/>
        <v>0</v>
      </c>
      <c r="N370" s="134">
        <f t="shared" si="929"/>
        <v>0</v>
      </c>
      <c r="O370" s="134">
        <f t="shared" si="929"/>
        <v>0</v>
      </c>
      <c r="P370" s="134">
        <f t="shared" si="929"/>
        <v>215129</v>
      </c>
      <c r="Q370" s="179"/>
    </row>
    <row r="371" spans="1:17" s="138" customFormat="1" ht="15.75" hidden="1" x14ac:dyDescent="0.25">
      <c r="A371" s="92"/>
      <c r="B371" s="91"/>
      <c r="C371" s="91"/>
      <c r="D371" s="89" t="s">
        <v>357</v>
      </c>
      <c r="E371" s="134">
        <f>E367+E369</f>
        <v>215129</v>
      </c>
      <c r="F371" s="134">
        <f t="shared" ref="F371:P371" si="930">F367+F369</f>
        <v>215129</v>
      </c>
      <c r="G371" s="134">
        <f t="shared" si="930"/>
        <v>0</v>
      </c>
      <c r="H371" s="134">
        <f t="shared" si="930"/>
        <v>0</v>
      </c>
      <c r="I371" s="134">
        <f t="shared" si="930"/>
        <v>0</v>
      </c>
      <c r="J371" s="134">
        <f t="shared" si="930"/>
        <v>0</v>
      </c>
      <c r="K371" s="134">
        <f t="shared" si="930"/>
        <v>0</v>
      </c>
      <c r="L371" s="134">
        <f t="shared" si="930"/>
        <v>0</v>
      </c>
      <c r="M371" s="134">
        <f t="shared" si="930"/>
        <v>0</v>
      </c>
      <c r="N371" s="134">
        <f t="shared" si="930"/>
        <v>0</v>
      </c>
      <c r="O371" s="134">
        <f t="shared" si="930"/>
        <v>0</v>
      </c>
      <c r="P371" s="134">
        <f t="shared" si="930"/>
        <v>215129</v>
      </c>
      <c r="Q371" s="179"/>
    </row>
    <row r="372" spans="1:17" s="135" customFormat="1" ht="31.5" hidden="1" x14ac:dyDescent="0.25">
      <c r="A372" s="66" t="s">
        <v>334</v>
      </c>
      <c r="B372" s="67" t="str">
        <f>'дод 5'!A211</f>
        <v>3172</v>
      </c>
      <c r="C372" s="67">
        <f>'дод 5'!B211</f>
        <v>1010</v>
      </c>
      <c r="D372" s="68" t="str">
        <f>'дод 5'!C211</f>
        <v>Встановлення телефонів особам з інвалідністю I і II груп, у т.ч. за рахунок:</v>
      </c>
      <c r="E372" s="134">
        <f t="shared" si="805"/>
        <v>0</v>
      </c>
      <c r="F372" s="134"/>
      <c r="G372" s="134"/>
      <c r="H372" s="134"/>
      <c r="I372" s="134"/>
      <c r="J372" s="134">
        <f t="shared" si="829"/>
        <v>0</v>
      </c>
      <c r="K372" s="134"/>
      <c r="L372" s="134"/>
      <c r="M372" s="134"/>
      <c r="N372" s="134"/>
      <c r="O372" s="134"/>
      <c r="P372" s="134">
        <f t="shared" si="806"/>
        <v>0</v>
      </c>
      <c r="Q372" s="179"/>
    </row>
    <row r="373" spans="1:17" s="138" customFormat="1" ht="15.75" hidden="1" x14ac:dyDescent="0.25">
      <c r="A373" s="92"/>
      <c r="B373" s="91"/>
      <c r="C373" s="91"/>
      <c r="D373" s="89" t="s">
        <v>357</v>
      </c>
      <c r="E373" s="137">
        <f t="shared" si="805"/>
        <v>0</v>
      </c>
      <c r="F373" s="137"/>
      <c r="G373" s="137"/>
      <c r="H373" s="137"/>
      <c r="I373" s="137"/>
      <c r="J373" s="137">
        <f t="shared" si="829"/>
        <v>0</v>
      </c>
      <c r="K373" s="137"/>
      <c r="L373" s="137"/>
      <c r="M373" s="137"/>
      <c r="N373" s="137"/>
      <c r="O373" s="137"/>
      <c r="P373" s="137">
        <f t="shared" si="806"/>
        <v>0</v>
      </c>
      <c r="Q373" s="179"/>
    </row>
    <row r="374" spans="1:17" s="138" customFormat="1" ht="15.75" hidden="1" x14ac:dyDescent="0.25">
      <c r="A374" s="92"/>
      <c r="B374" s="91"/>
      <c r="C374" s="91"/>
      <c r="D374" s="68" t="s">
        <v>537</v>
      </c>
      <c r="E374" s="134">
        <f t="shared" ref="E374:E375" si="931">F374+I374</f>
        <v>0</v>
      </c>
      <c r="F374" s="134"/>
      <c r="G374" s="134"/>
      <c r="H374" s="134"/>
      <c r="I374" s="134"/>
      <c r="J374" s="134">
        <f>L374+O374</f>
        <v>0</v>
      </c>
      <c r="K374" s="134"/>
      <c r="L374" s="134"/>
      <c r="M374" s="134"/>
      <c r="N374" s="134"/>
      <c r="O374" s="134"/>
      <c r="P374" s="134">
        <f t="shared" ref="P374:P375" si="932">E374+J374</f>
        <v>0</v>
      </c>
      <c r="Q374" s="179"/>
    </row>
    <row r="375" spans="1:17" s="138" customFormat="1" ht="15.75" hidden="1" x14ac:dyDescent="0.25">
      <c r="A375" s="92"/>
      <c r="B375" s="91"/>
      <c r="C375" s="91"/>
      <c r="D375" s="89" t="s">
        <v>357</v>
      </c>
      <c r="E375" s="134">
        <f t="shared" si="931"/>
        <v>0</v>
      </c>
      <c r="F375" s="134"/>
      <c r="G375" s="134"/>
      <c r="H375" s="134"/>
      <c r="I375" s="134"/>
      <c r="J375" s="134">
        <f>L375+O375</f>
        <v>0</v>
      </c>
      <c r="K375" s="134"/>
      <c r="L375" s="134"/>
      <c r="M375" s="134"/>
      <c r="N375" s="134"/>
      <c r="O375" s="134"/>
      <c r="P375" s="134">
        <f t="shared" si="932"/>
        <v>0</v>
      </c>
      <c r="Q375" s="179"/>
    </row>
    <row r="376" spans="1:17" s="138" customFormat="1" ht="15.75" hidden="1" x14ac:dyDescent="0.25">
      <c r="A376" s="92"/>
      <c r="B376" s="91"/>
      <c r="C376" s="91"/>
      <c r="D376" s="68" t="s">
        <v>538</v>
      </c>
      <c r="E376" s="134">
        <f>E372+E374</f>
        <v>0</v>
      </c>
      <c r="F376" s="134">
        <f t="shared" ref="F376:P376" si="933">F372+F374</f>
        <v>0</v>
      </c>
      <c r="G376" s="134">
        <f t="shared" si="933"/>
        <v>0</v>
      </c>
      <c r="H376" s="134">
        <f t="shared" si="933"/>
        <v>0</v>
      </c>
      <c r="I376" s="134">
        <f t="shared" si="933"/>
        <v>0</v>
      </c>
      <c r="J376" s="134">
        <f t="shared" si="933"/>
        <v>0</v>
      </c>
      <c r="K376" s="134">
        <f t="shared" si="933"/>
        <v>0</v>
      </c>
      <c r="L376" s="134">
        <f t="shared" si="933"/>
        <v>0</v>
      </c>
      <c r="M376" s="134">
        <f t="shared" si="933"/>
        <v>0</v>
      </c>
      <c r="N376" s="134">
        <f t="shared" si="933"/>
        <v>0</v>
      </c>
      <c r="O376" s="134">
        <f t="shared" si="933"/>
        <v>0</v>
      </c>
      <c r="P376" s="134">
        <f t="shared" si="933"/>
        <v>0</v>
      </c>
      <c r="Q376" s="179"/>
    </row>
    <row r="377" spans="1:17" s="138" customFormat="1" ht="15.75" hidden="1" x14ac:dyDescent="0.25">
      <c r="A377" s="92"/>
      <c r="B377" s="91"/>
      <c r="C377" s="91"/>
      <c r="D377" s="89" t="s">
        <v>357</v>
      </c>
      <c r="E377" s="134">
        <f>E373+E375</f>
        <v>0</v>
      </c>
      <c r="F377" s="134">
        <f t="shared" ref="F377:P377" si="934">F373+F375</f>
        <v>0</v>
      </c>
      <c r="G377" s="134">
        <f t="shared" si="934"/>
        <v>0</v>
      </c>
      <c r="H377" s="134">
        <f t="shared" si="934"/>
        <v>0</v>
      </c>
      <c r="I377" s="134">
        <f t="shared" si="934"/>
        <v>0</v>
      </c>
      <c r="J377" s="134">
        <f t="shared" si="934"/>
        <v>0</v>
      </c>
      <c r="K377" s="134">
        <f t="shared" si="934"/>
        <v>0</v>
      </c>
      <c r="L377" s="134">
        <f t="shared" si="934"/>
        <v>0</v>
      </c>
      <c r="M377" s="134">
        <f t="shared" si="934"/>
        <v>0</v>
      </c>
      <c r="N377" s="134">
        <f t="shared" si="934"/>
        <v>0</v>
      </c>
      <c r="O377" s="134">
        <f t="shared" si="934"/>
        <v>0</v>
      </c>
      <c r="P377" s="134">
        <f t="shared" si="934"/>
        <v>0</v>
      </c>
      <c r="Q377" s="179"/>
    </row>
    <row r="378" spans="1:17" s="135" customFormat="1" ht="63" hidden="1" x14ac:dyDescent="0.25">
      <c r="A378" s="66" t="s">
        <v>178</v>
      </c>
      <c r="B378" s="67" t="str">
        <f>'дод 5'!A217</f>
        <v>3180</v>
      </c>
      <c r="C378" s="67" t="str">
        <f>'дод 5'!B217</f>
        <v>1060</v>
      </c>
      <c r="D378" s="68" t="str">
        <f>'дод 5'!C217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378" s="134">
        <f t="shared" si="805"/>
        <v>0</v>
      </c>
      <c r="F378" s="134"/>
      <c r="G378" s="134"/>
      <c r="H378" s="134"/>
      <c r="I378" s="134"/>
      <c r="J378" s="134">
        <f t="shared" si="829"/>
        <v>0</v>
      </c>
      <c r="K378" s="134"/>
      <c r="L378" s="134"/>
      <c r="M378" s="134"/>
      <c r="N378" s="134"/>
      <c r="O378" s="134"/>
      <c r="P378" s="134">
        <f t="shared" si="806"/>
        <v>0</v>
      </c>
      <c r="Q378" s="179"/>
    </row>
    <row r="379" spans="1:17" s="135" customFormat="1" ht="15.75" hidden="1" x14ac:dyDescent="0.25">
      <c r="A379" s="66"/>
      <c r="B379" s="67"/>
      <c r="C379" s="67"/>
      <c r="D379" s="68" t="s">
        <v>537</v>
      </c>
      <c r="E379" s="134">
        <f t="shared" ref="E379" si="935">F379+I379</f>
        <v>0</v>
      </c>
      <c r="F379" s="134"/>
      <c r="G379" s="134"/>
      <c r="H379" s="134"/>
      <c r="I379" s="134"/>
      <c r="J379" s="134">
        <f>L379+O379</f>
        <v>0</v>
      </c>
      <c r="K379" s="134"/>
      <c r="L379" s="134"/>
      <c r="M379" s="134"/>
      <c r="N379" s="134"/>
      <c r="O379" s="134"/>
      <c r="P379" s="134">
        <f t="shared" ref="P379" si="936">E379+J379</f>
        <v>0</v>
      </c>
      <c r="Q379" s="179"/>
    </row>
    <row r="380" spans="1:17" s="135" customFormat="1" ht="15.75" hidden="1" x14ac:dyDescent="0.25">
      <c r="A380" s="66"/>
      <c r="B380" s="67"/>
      <c r="C380" s="67"/>
      <c r="D380" s="68" t="s">
        <v>538</v>
      </c>
      <c r="E380" s="134">
        <f>E378+E379</f>
        <v>0</v>
      </c>
      <c r="F380" s="134">
        <f t="shared" ref="F380" si="937">F378+F379</f>
        <v>0</v>
      </c>
      <c r="G380" s="134">
        <f t="shared" ref="G380" si="938">G378+G379</f>
        <v>0</v>
      </c>
      <c r="H380" s="134">
        <f t="shared" ref="H380" si="939">H378+H379</f>
        <v>0</v>
      </c>
      <c r="I380" s="134">
        <f t="shared" ref="I380" si="940">I378+I379</f>
        <v>0</v>
      </c>
      <c r="J380" s="134">
        <f t="shared" ref="J380" si="941">J378+J379</f>
        <v>0</v>
      </c>
      <c r="K380" s="134">
        <f t="shared" ref="K380" si="942">K378+K379</f>
        <v>0</v>
      </c>
      <c r="L380" s="134">
        <f t="shared" ref="L380" si="943">L378+L379</f>
        <v>0</v>
      </c>
      <c r="M380" s="134">
        <f t="shared" ref="M380" si="944">M378+M379</f>
        <v>0</v>
      </c>
      <c r="N380" s="134">
        <f t="shared" ref="N380" si="945">N378+N379</f>
        <v>0</v>
      </c>
      <c r="O380" s="134">
        <f t="shared" ref="O380" si="946">O378+O379</f>
        <v>0</v>
      </c>
      <c r="P380" s="134">
        <f t="shared" ref="P380" si="947">P378+P379</f>
        <v>0</v>
      </c>
      <c r="Q380" s="179"/>
    </row>
    <row r="381" spans="1:17" s="135" customFormat="1" ht="31.5" hidden="1" x14ac:dyDescent="0.25">
      <c r="A381" s="66" t="s">
        <v>289</v>
      </c>
      <c r="B381" s="67" t="str">
        <f>'дод 5'!A220</f>
        <v>3191</v>
      </c>
      <c r="C381" s="67" t="str">
        <f>'дод 5'!B220</f>
        <v>1030</v>
      </c>
      <c r="D381" s="68" t="str">
        <f>'дод 5'!C220</f>
        <v>Інші видатки на соціальний захист ветеранів війни та праці</v>
      </c>
      <c r="E381" s="134">
        <f t="shared" si="805"/>
        <v>6861100</v>
      </c>
      <c r="F381" s="134">
        <v>6861100</v>
      </c>
      <c r="G381" s="134"/>
      <c r="H381" s="134"/>
      <c r="I381" s="134"/>
      <c r="J381" s="134">
        <f t="shared" si="829"/>
        <v>0</v>
      </c>
      <c r="K381" s="134"/>
      <c r="L381" s="134"/>
      <c r="M381" s="134"/>
      <c r="N381" s="134"/>
      <c r="O381" s="134"/>
      <c r="P381" s="134">
        <f t="shared" si="806"/>
        <v>6861100</v>
      </c>
      <c r="Q381" s="179"/>
    </row>
    <row r="382" spans="1:17" s="135" customFormat="1" ht="15.75" hidden="1" x14ac:dyDescent="0.25">
      <c r="A382" s="66"/>
      <c r="B382" s="67"/>
      <c r="C382" s="67"/>
      <c r="D382" s="68" t="s">
        <v>537</v>
      </c>
      <c r="E382" s="134">
        <f t="shared" ref="E382" si="948">F382+I382</f>
        <v>0</v>
      </c>
      <c r="F382" s="134"/>
      <c r="G382" s="134"/>
      <c r="H382" s="134"/>
      <c r="I382" s="134"/>
      <c r="J382" s="134">
        <f>L382+O382</f>
        <v>0</v>
      </c>
      <c r="K382" s="134"/>
      <c r="L382" s="134"/>
      <c r="M382" s="134"/>
      <c r="N382" s="134"/>
      <c r="O382" s="134"/>
      <c r="P382" s="134">
        <f t="shared" ref="P382" si="949">E382+J382</f>
        <v>0</v>
      </c>
      <c r="Q382" s="179"/>
    </row>
    <row r="383" spans="1:17" s="135" customFormat="1" ht="15.75" hidden="1" x14ac:dyDescent="0.25">
      <c r="A383" s="66"/>
      <c r="B383" s="67"/>
      <c r="C383" s="67"/>
      <c r="D383" s="68" t="s">
        <v>538</v>
      </c>
      <c r="E383" s="134">
        <f>E381+E382</f>
        <v>6861100</v>
      </c>
      <c r="F383" s="134">
        <f t="shared" ref="F383" si="950">F381+F382</f>
        <v>6861100</v>
      </c>
      <c r="G383" s="134">
        <f t="shared" ref="G383" si="951">G381+G382</f>
        <v>0</v>
      </c>
      <c r="H383" s="134">
        <f t="shared" ref="H383" si="952">H381+H382</f>
        <v>0</v>
      </c>
      <c r="I383" s="134">
        <f t="shared" ref="I383" si="953">I381+I382</f>
        <v>0</v>
      </c>
      <c r="J383" s="134">
        <f t="shared" ref="J383" si="954">J381+J382</f>
        <v>0</v>
      </c>
      <c r="K383" s="134">
        <f t="shared" ref="K383" si="955">K381+K382</f>
        <v>0</v>
      </c>
      <c r="L383" s="134">
        <f t="shared" ref="L383" si="956">L381+L382</f>
        <v>0</v>
      </c>
      <c r="M383" s="134">
        <f t="shared" ref="M383" si="957">M381+M382</f>
        <v>0</v>
      </c>
      <c r="N383" s="134">
        <f t="shared" ref="N383" si="958">N381+N382</f>
        <v>0</v>
      </c>
      <c r="O383" s="134">
        <f t="shared" ref="O383" si="959">O381+O382</f>
        <v>0</v>
      </c>
      <c r="P383" s="134">
        <f t="shared" ref="P383" si="960">P381+P382</f>
        <v>6861100</v>
      </c>
      <c r="Q383" s="179"/>
    </row>
    <row r="384" spans="1:17" s="135" customFormat="1" ht="47.25" hidden="1" x14ac:dyDescent="0.25">
      <c r="A384" s="66" t="s">
        <v>290</v>
      </c>
      <c r="B384" s="67" t="str">
        <f>'дод 5'!A223</f>
        <v>3192</v>
      </c>
      <c r="C384" s="67" t="str">
        <f>'дод 5'!B223</f>
        <v>1030</v>
      </c>
      <c r="D384" s="68" t="str">
        <f>'дод 5'!C223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384" s="134">
        <f t="shared" si="805"/>
        <v>2072000</v>
      </c>
      <c r="F384" s="134">
        <v>2072000</v>
      </c>
      <c r="G384" s="134"/>
      <c r="H384" s="134"/>
      <c r="I384" s="134"/>
      <c r="J384" s="134">
        <f t="shared" si="829"/>
        <v>0</v>
      </c>
      <c r="K384" s="134"/>
      <c r="L384" s="134"/>
      <c r="M384" s="134"/>
      <c r="N384" s="134"/>
      <c r="O384" s="134"/>
      <c r="P384" s="134">
        <f t="shared" si="806"/>
        <v>2072000</v>
      </c>
      <c r="Q384" s="179"/>
    </row>
    <row r="385" spans="1:17" s="135" customFormat="1" ht="15.75" hidden="1" x14ac:dyDescent="0.25">
      <c r="A385" s="66"/>
      <c r="B385" s="67"/>
      <c r="C385" s="67"/>
      <c r="D385" s="68" t="s">
        <v>537</v>
      </c>
      <c r="E385" s="134">
        <f t="shared" ref="E385" si="961">F385+I385</f>
        <v>0</v>
      </c>
      <c r="F385" s="134"/>
      <c r="G385" s="134"/>
      <c r="H385" s="134"/>
      <c r="I385" s="134"/>
      <c r="J385" s="134">
        <f>L385+O385</f>
        <v>0</v>
      </c>
      <c r="K385" s="134"/>
      <c r="L385" s="134"/>
      <c r="M385" s="134"/>
      <c r="N385" s="134"/>
      <c r="O385" s="134"/>
      <c r="P385" s="134">
        <f t="shared" ref="P385" si="962">E385+J385</f>
        <v>0</v>
      </c>
      <c r="Q385" s="179"/>
    </row>
    <row r="386" spans="1:17" s="135" customFormat="1" ht="15.75" hidden="1" x14ac:dyDescent="0.25">
      <c r="A386" s="66"/>
      <c r="B386" s="67"/>
      <c r="C386" s="67"/>
      <c r="D386" s="68" t="s">
        <v>538</v>
      </c>
      <c r="E386" s="134">
        <f>E384+E385</f>
        <v>2072000</v>
      </c>
      <c r="F386" s="134">
        <f t="shared" ref="F386" si="963">F384+F385</f>
        <v>2072000</v>
      </c>
      <c r="G386" s="134">
        <f t="shared" ref="G386" si="964">G384+G385</f>
        <v>0</v>
      </c>
      <c r="H386" s="134">
        <f t="shared" ref="H386" si="965">H384+H385</f>
        <v>0</v>
      </c>
      <c r="I386" s="134">
        <f t="shared" ref="I386" si="966">I384+I385</f>
        <v>0</v>
      </c>
      <c r="J386" s="134">
        <f t="shared" ref="J386" si="967">J384+J385</f>
        <v>0</v>
      </c>
      <c r="K386" s="134">
        <f t="shared" ref="K386" si="968">K384+K385</f>
        <v>0</v>
      </c>
      <c r="L386" s="134">
        <f t="shared" ref="L386" si="969">L384+L385</f>
        <v>0</v>
      </c>
      <c r="M386" s="134">
        <f t="shared" ref="M386" si="970">M384+M385</f>
        <v>0</v>
      </c>
      <c r="N386" s="134">
        <f t="shared" ref="N386" si="971">N384+N385</f>
        <v>0</v>
      </c>
      <c r="O386" s="134">
        <f t="shared" ref="O386" si="972">O384+O385</f>
        <v>0</v>
      </c>
      <c r="P386" s="134">
        <f t="shared" ref="P386" si="973">P384+P385</f>
        <v>2072000</v>
      </c>
      <c r="Q386" s="179"/>
    </row>
    <row r="387" spans="1:17" s="135" customFormat="1" ht="31.5" hidden="1" x14ac:dyDescent="0.25">
      <c r="A387" s="66" t="s">
        <v>179</v>
      </c>
      <c r="B387" s="67" t="str">
        <f>'дод 5'!A226</f>
        <v>3200</v>
      </c>
      <c r="C387" s="67" t="str">
        <f>'дод 5'!B226</f>
        <v>1090</v>
      </c>
      <c r="D387" s="68" t="str">
        <f>'дод 5'!C226</f>
        <v>Забезпечення обробки інформації з нарахування та виплати допомог і компенсацій</v>
      </c>
      <c r="E387" s="134">
        <f t="shared" si="805"/>
        <v>107000</v>
      </c>
      <c r="F387" s="134">
        <v>107000</v>
      </c>
      <c r="G387" s="134"/>
      <c r="H387" s="134"/>
      <c r="I387" s="134"/>
      <c r="J387" s="134">
        <f t="shared" si="829"/>
        <v>0</v>
      </c>
      <c r="K387" s="134"/>
      <c r="L387" s="134"/>
      <c r="M387" s="134"/>
      <c r="N387" s="134"/>
      <c r="O387" s="134"/>
      <c r="P387" s="134">
        <f t="shared" si="806"/>
        <v>107000</v>
      </c>
      <c r="Q387" s="179"/>
    </row>
    <row r="388" spans="1:17" s="135" customFormat="1" ht="15.75" hidden="1" x14ac:dyDescent="0.25">
      <c r="A388" s="66"/>
      <c r="B388" s="67"/>
      <c r="C388" s="67"/>
      <c r="D388" s="68" t="s">
        <v>537</v>
      </c>
      <c r="E388" s="134">
        <f t="shared" ref="E388" si="974">F388+I388</f>
        <v>0</v>
      </c>
      <c r="F388" s="134"/>
      <c r="G388" s="134"/>
      <c r="H388" s="134"/>
      <c r="I388" s="134"/>
      <c r="J388" s="134">
        <f>L388+O388</f>
        <v>0</v>
      </c>
      <c r="K388" s="134"/>
      <c r="L388" s="134"/>
      <c r="M388" s="134"/>
      <c r="N388" s="134"/>
      <c r="O388" s="134"/>
      <c r="P388" s="134">
        <f t="shared" ref="P388" si="975">E388+J388</f>
        <v>0</v>
      </c>
      <c r="Q388" s="179"/>
    </row>
    <row r="389" spans="1:17" s="135" customFormat="1" ht="15.75" hidden="1" x14ac:dyDescent="0.25">
      <c r="A389" s="66"/>
      <c r="B389" s="67"/>
      <c r="C389" s="67"/>
      <c r="D389" s="68" t="s">
        <v>538</v>
      </c>
      <c r="E389" s="134">
        <f>E387+E388</f>
        <v>107000</v>
      </c>
      <c r="F389" s="134">
        <f t="shared" ref="F389" si="976">F387+F388</f>
        <v>107000</v>
      </c>
      <c r="G389" s="134">
        <f t="shared" ref="G389" si="977">G387+G388</f>
        <v>0</v>
      </c>
      <c r="H389" s="134">
        <f t="shared" ref="H389" si="978">H387+H388</f>
        <v>0</v>
      </c>
      <c r="I389" s="134">
        <f t="shared" ref="I389" si="979">I387+I388</f>
        <v>0</v>
      </c>
      <c r="J389" s="134">
        <f t="shared" ref="J389" si="980">J387+J388</f>
        <v>0</v>
      </c>
      <c r="K389" s="134">
        <f t="shared" ref="K389" si="981">K387+K388</f>
        <v>0</v>
      </c>
      <c r="L389" s="134">
        <f t="shared" ref="L389" si="982">L387+L388</f>
        <v>0</v>
      </c>
      <c r="M389" s="134">
        <f t="shared" ref="M389" si="983">M387+M388</f>
        <v>0</v>
      </c>
      <c r="N389" s="134">
        <f t="shared" ref="N389" si="984">N387+N388</f>
        <v>0</v>
      </c>
      <c r="O389" s="134">
        <f t="shared" ref="O389" si="985">O387+O388</f>
        <v>0</v>
      </c>
      <c r="P389" s="134">
        <f t="shared" ref="P389" si="986">P387+P388</f>
        <v>107000</v>
      </c>
      <c r="Q389" s="179"/>
    </row>
    <row r="390" spans="1:17" s="135" customFormat="1" ht="15.75" hidden="1" x14ac:dyDescent="0.25">
      <c r="A390" s="66" t="s">
        <v>291</v>
      </c>
      <c r="B390" s="67" t="str">
        <f>'дод 5'!A229</f>
        <v>3210</v>
      </c>
      <c r="C390" s="67" t="str">
        <f>'дод 5'!B229</f>
        <v>1050</v>
      </c>
      <c r="D390" s="68" t="str">
        <f>'дод 5'!C229</f>
        <v>Організація та проведення громадських робіт</v>
      </c>
      <c r="E390" s="134">
        <f t="shared" si="805"/>
        <v>0</v>
      </c>
      <c r="F390" s="134"/>
      <c r="G390" s="134"/>
      <c r="H390" s="134"/>
      <c r="I390" s="134"/>
      <c r="J390" s="134">
        <f t="shared" si="829"/>
        <v>0</v>
      </c>
      <c r="K390" s="134"/>
      <c r="L390" s="134"/>
      <c r="M390" s="134"/>
      <c r="N390" s="134"/>
      <c r="O390" s="134"/>
      <c r="P390" s="134">
        <f t="shared" si="806"/>
        <v>0</v>
      </c>
      <c r="Q390" s="179"/>
    </row>
    <row r="391" spans="1:17" s="135" customFormat="1" ht="15.75" hidden="1" x14ac:dyDescent="0.25">
      <c r="A391" s="66"/>
      <c r="B391" s="67"/>
      <c r="C391" s="67"/>
      <c r="D391" s="68" t="s">
        <v>537</v>
      </c>
      <c r="E391" s="134">
        <f t="shared" ref="E391" si="987">F391+I391</f>
        <v>0</v>
      </c>
      <c r="F391" s="134"/>
      <c r="G391" s="134"/>
      <c r="H391" s="134"/>
      <c r="I391" s="134"/>
      <c r="J391" s="134">
        <f>L391+O391</f>
        <v>0</v>
      </c>
      <c r="K391" s="134"/>
      <c r="L391" s="134"/>
      <c r="M391" s="134"/>
      <c r="N391" s="134"/>
      <c r="O391" s="134"/>
      <c r="P391" s="134">
        <f t="shared" ref="P391" si="988">E391+J391</f>
        <v>0</v>
      </c>
      <c r="Q391" s="179"/>
    </row>
    <row r="392" spans="1:17" s="135" customFormat="1" ht="15.75" hidden="1" x14ac:dyDescent="0.25">
      <c r="A392" s="66"/>
      <c r="B392" s="67"/>
      <c r="C392" s="67"/>
      <c r="D392" s="68" t="s">
        <v>538</v>
      </c>
      <c r="E392" s="134">
        <f>E390+E391</f>
        <v>0</v>
      </c>
      <c r="F392" s="134">
        <f t="shared" ref="F392" si="989">F390+F391</f>
        <v>0</v>
      </c>
      <c r="G392" s="134">
        <f t="shared" ref="G392" si="990">G390+G391</f>
        <v>0</v>
      </c>
      <c r="H392" s="134">
        <f t="shared" ref="H392" si="991">H390+H391</f>
        <v>0</v>
      </c>
      <c r="I392" s="134">
        <f t="shared" ref="I392" si="992">I390+I391</f>
        <v>0</v>
      </c>
      <c r="J392" s="134">
        <f t="shared" ref="J392" si="993">J390+J391</f>
        <v>0</v>
      </c>
      <c r="K392" s="134">
        <f t="shared" ref="K392" si="994">K390+K391</f>
        <v>0</v>
      </c>
      <c r="L392" s="134">
        <f t="shared" ref="L392" si="995">L390+L391</f>
        <v>0</v>
      </c>
      <c r="M392" s="134">
        <f t="shared" ref="M392" si="996">M390+M391</f>
        <v>0</v>
      </c>
      <c r="N392" s="134">
        <f t="shared" ref="N392" si="997">N390+N391</f>
        <v>0</v>
      </c>
      <c r="O392" s="134">
        <f t="shared" ref="O392" si="998">O390+O391</f>
        <v>0</v>
      </c>
      <c r="P392" s="134">
        <f t="shared" ref="P392" si="999">P390+P391</f>
        <v>0</v>
      </c>
      <c r="Q392" s="179"/>
    </row>
    <row r="393" spans="1:17" s="135" customFormat="1" ht="31.5" hidden="1" x14ac:dyDescent="0.25">
      <c r="A393" s="66" t="s">
        <v>288</v>
      </c>
      <c r="B393" s="67" t="str">
        <f>'дод 5'!A232</f>
        <v>3241</v>
      </c>
      <c r="C393" s="67" t="str">
        <f>'дод 5'!B232</f>
        <v>1090</v>
      </c>
      <c r="D393" s="68" t="str">
        <f>'дод 5'!C232</f>
        <v>Забезпечення діяльності інших закладів у сфері соціального захисту і соціального забезпечення</v>
      </c>
      <c r="E393" s="134">
        <f t="shared" si="805"/>
        <v>6618300</v>
      </c>
      <c r="F393" s="134">
        <v>6618300</v>
      </c>
      <c r="G393" s="134">
        <v>3540500</v>
      </c>
      <c r="H393" s="134">
        <v>506500</v>
      </c>
      <c r="I393" s="134"/>
      <c r="J393" s="134">
        <f t="shared" ref="J393:J405" si="1000">L393+O393</f>
        <v>0</v>
      </c>
      <c r="K393" s="134"/>
      <c r="L393" s="134"/>
      <c r="M393" s="134"/>
      <c r="N393" s="134"/>
      <c r="O393" s="134"/>
      <c r="P393" s="134">
        <f t="shared" si="806"/>
        <v>6618300</v>
      </c>
      <c r="Q393" s="179"/>
    </row>
    <row r="394" spans="1:17" s="135" customFormat="1" ht="15.75" hidden="1" x14ac:dyDescent="0.25">
      <c r="A394" s="66"/>
      <c r="B394" s="67"/>
      <c r="C394" s="67"/>
      <c r="D394" s="68" t="s">
        <v>537</v>
      </c>
      <c r="E394" s="134">
        <f t="shared" ref="E394" si="1001">F394+I394</f>
        <v>0</v>
      </c>
      <c r="F394" s="134"/>
      <c r="G394" s="134"/>
      <c r="H394" s="134">
        <v>0</v>
      </c>
      <c r="I394" s="134"/>
      <c r="J394" s="134">
        <f>L394+O394</f>
        <v>0</v>
      </c>
      <c r="K394" s="134"/>
      <c r="L394" s="134"/>
      <c r="M394" s="134"/>
      <c r="N394" s="134"/>
      <c r="O394" s="134"/>
      <c r="P394" s="134">
        <f t="shared" ref="P394" si="1002">E394+J394</f>
        <v>0</v>
      </c>
      <c r="Q394" s="179"/>
    </row>
    <row r="395" spans="1:17" s="135" customFormat="1" ht="15.75" hidden="1" x14ac:dyDescent="0.25">
      <c r="A395" s="66"/>
      <c r="B395" s="67"/>
      <c r="C395" s="67"/>
      <c r="D395" s="68" t="s">
        <v>538</v>
      </c>
      <c r="E395" s="134">
        <f>E393+E394</f>
        <v>6618300</v>
      </c>
      <c r="F395" s="134">
        <f t="shared" ref="F395" si="1003">F393+F394</f>
        <v>6618300</v>
      </c>
      <c r="G395" s="134">
        <f t="shared" ref="G395" si="1004">G393+G394</f>
        <v>3540500</v>
      </c>
      <c r="H395" s="134">
        <f t="shared" ref="H395" si="1005">H393+H394</f>
        <v>506500</v>
      </c>
      <c r="I395" s="134">
        <f t="shared" ref="I395" si="1006">I393+I394</f>
        <v>0</v>
      </c>
      <c r="J395" s="134">
        <f t="shared" ref="J395" si="1007">J393+J394</f>
        <v>0</v>
      </c>
      <c r="K395" s="134">
        <f t="shared" ref="K395" si="1008">K393+K394</f>
        <v>0</v>
      </c>
      <c r="L395" s="134">
        <f t="shared" ref="L395" si="1009">L393+L394</f>
        <v>0</v>
      </c>
      <c r="M395" s="134">
        <f t="shared" ref="M395" si="1010">M393+M394</f>
        <v>0</v>
      </c>
      <c r="N395" s="134">
        <f t="shared" ref="N395" si="1011">N393+N394</f>
        <v>0</v>
      </c>
      <c r="O395" s="134">
        <f t="shared" ref="O395" si="1012">O393+O394</f>
        <v>0</v>
      </c>
      <c r="P395" s="134">
        <f t="shared" ref="P395" si="1013">P393+P394</f>
        <v>6618300</v>
      </c>
      <c r="Q395" s="179"/>
    </row>
    <row r="396" spans="1:17" s="135" customFormat="1" ht="31.5" hidden="1" x14ac:dyDescent="0.25">
      <c r="A396" s="66" t="s">
        <v>335</v>
      </c>
      <c r="B396" s="67" t="str">
        <f>'дод 5'!A235</f>
        <v>3242</v>
      </c>
      <c r="C396" s="67" t="str">
        <f>'дод 5'!B235</f>
        <v>1090</v>
      </c>
      <c r="D396" s="68" t="s">
        <v>501</v>
      </c>
      <c r="E396" s="134">
        <f t="shared" si="805"/>
        <v>96843600</v>
      </c>
      <c r="F396" s="134">
        <f>283053500-186471500+261600</f>
        <v>96843600</v>
      </c>
      <c r="G396" s="134"/>
      <c r="H396" s="134"/>
      <c r="I396" s="134"/>
      <c r="J396" s="134">
        <f t="shared" si="1000"/>
        <v>0</v>
      </c>
      <c r="K396" s="134"/>
      <c r="L396" s="134"/>
      <c r="M396" s="134"/>
      <c r="N396" s="134"/>
      <c r="O396" s="134"/>
      <c r="P396" s="134">
        <f t="shared" si="806"/>
        <v>96843600</v>
      </c>
      <c r="Q396" s="179"/>
    </row>
    <row r="397" spans="1:17" s="138" customFormat="1" ht="15.75" hidden="1" x14ac:dyDescent="0.25">
      <c r="A397" s="92"/>
      <c r="B397" s="91"/>
      <c r="C397" s="91"/>
      <c r="D397" s="89" t="s">
        <v>357</v>
      </c>
      <c r="E397" s="137">
        <f t="shared" si="805"/>
        <v>261600</v>
      </c>
      <c r="F397" s="137">
        <v>261600</v>
      </c>
      <c r="G397" s="137"/>
      <c r="H397" s="137"/>
      <c r="I397" s="137"/>
      <c r="J397" s="137">
        <f t="shared" si="1000"/>
        <v>0</v>
      </c>
      <c r="K397" s="137"/>
      <c r="L397" s="137"/>
      <c r="M397" s="137"/>
      <c r="N397" s="137"/>
      <c r="O397" s="137"/>
      <c r="P397" s="137">
        <f t="shared" si="806"/>
        <v>261600</v>
      </c>
      <c r="Q397" s="179"/>
    </row>
    <row r="398" spans="1:17" s="135" customFormat="1" ht="15.75" hidden="1" x14ac:dyDescent="0.25">
      <c r="A398" s="66"/>
      <c r="B398" s="67"/>
      <c r="C398" s="66"/>
      <c r="D398" s="68" t="s">
        <v>537</v>
      </c>
      <c r="E398" s="134">
        <f t="shared" si="805"/>
        <v>0</v>
      </c>
      <c r="F398" s="134"/>
      <c r="G398" s="134"/>
      <c r="H398" s="134"/>
      <c r="I398" s="134"/>
      <c r="J398" s="134">
        <f>L398+O398</f>
        <v>0</v>
      </c>
      <c r="K398" s="134"/>
      <c r="L398" s="134"/>
      <c r="M398" s="134"/>
      <c r="N398" s="134"/>
      <c r="O398" s="134"/>
      <c r="P398" s="134">
        <f t="shared" si="806"/>
        <v>0</v>
      </c>
      <c r="Q398" s="179"/>
    </row>
    <row r="399" spans="1:17" s="135" customFormat="1" ht="15.75" hidden="1" x14ac:dyDescent="0.25">
      <c r="A399" s="66"/>
      <c r="B399" s="67"/>
      <c r="C399" s="66"/>
      <c r="D399" s="89" t="s">
        <v>357</v>
      </c>
      <c r="E399" s="134">
        <f t="shared" ref="E399" si="1014">F399+I399</f>
        <v>0</v>
      </c>
      <c r="F399" s="134"/>
      <c r="G399" s="134"/>
      <c r="H399" s="134"/>
      <c r="I399" s="134"/>
      <c r="J399" s="134">
        <f>L399+O399</f>
        <v>0</v>
      </c>
      <c r="K399" s="134"/>
      <c r="L399" s="134"/>
      <c r="M399" s="134"/>
      <c r="N399" s="134"/>
      <c r="O399" s="134"/>
      <c r="P399" s="134">
        <f t="shared" ref="P399" si="1015">E399+J399</f>
        <v>0</v>
      </c>
      <c r="Q399" s="179"/>
    </row>
    <row r="400" spans="1:17" s="135" customFormat="1" ht="15.75" hidden="1" x14ac:dyDescent="0.25">
      <c r="A400" s="66"/>
      <c r="B400" s="67"/>
      <c r="C400" s="66"/>
      <c r="D400" s="68" t="s">
        <v>538</v>
      </c>
      <c r="E400" s="134">
        <f>E396+E398</f>
        <v>96843600</v>
      </c>
      <c r="F400" s="134">
        <f t="shared" ref="F400:P400" si="1016">F396+F398</f>
        <v>96843600</v>
      </c>
      <c r="G400" s="134">
        <f t="shared" si="1016"/>
        <v>0</v>
      </c>
      <c r="H400" s="134">
        <f t="shared" si="1016"/>
        <v>0</v>
      </c>
      <c r="I400" s="134">
        <f t="shared" si="1016"/>
        <v>0</v>
      </c>
      <c r="J400" s="134">
        <f t="shared" si="1016"/>
        <v>0</v>
      </c>
      <c r="K400" s="134">
        <f t="shared" si="1016"/>
        <v>0</v>
      </c>
      <c r="L400" s="134">
        <f t="shared" si="1016"/>
        <v>0</v>
      </c>
      <c r="M400" s="134">
        <f t="shared" si="1016"/>
        <v>0</v>
      </c>
      <c r="N400" s="134">
        <f t="shared" si="1016"/>
        <v>0</v>
      </c>
      <c r="O400" s="134">
        <f t="shared" si="1016"/>
        <v>0</v>
      </c>
      <c r="P400" s="134">
        <f t="shared" si="1016"/>
        <v>96843600</v>
      </c>
      <c r="Q400" s="179"/>
    </row>
    <row r="401" spans="1:17" s="135" customFormat="1" ht="15.75" hidden="1" x14ac:dyDescent="0.25">
      <c r="A401" s="66"/>
      <c r="B401" s="67"/>
      <c r="C401" s="66"/>
      <c r="D401" s="89" t="s">
        <v>357</v>
      </c>
      <c r="E401" s="134">
        <f>E397+E399</f>
        <v>261600</v>
      </c>
      <c r="F401" s="134">
        <f t="shared" ref="F401:P401" si="1017">F397+F399</f>
        <v>261600</v>
      </c>
      <c r="G401" s="134">
        <f t="shared" si="1017"/>
        <v>0</v>
      </c>
      <c r="H401" s="134">
        <f t="shared" si="1017"/>
        <v>0</v>
      </c>
      <c r="I401" s="134">
        <f t="shared" si="1017"/>
        <v>0</v>
      </c>
      <c r="J401" s="134">
        <f t="shared" si="1017"/>
        <v>0</v>
      </c>
      <c r="K401" s="134">
        <f t="shared" si="1017"/>
        <v>0</v>
      </c>
      <c r="L401" s="134">
        <f t="shared" si="1017"/>
        <v>0</v>
      </c>
      <c r="M401" s="134">
        <f t="shared" si="1017"/>
        <v>0</v>
      </c>
      <c r="N401" s="134">
        <f t="shared" si="1017"/>
        <v>0</v>
      </c>
      <c r="O401" s="134">
        <f t="shared" si="1017"/>
        <v>0</v>
      </c>
      <c r="P401" s="134">
        <f t="shared" si="1017"/>
        <v>261600</v>
      </c>
      <c r="Q401" s="179"/>
    </row>
    <row r="402" spans="1:17" s="135" customFormat="1" ht="15.75" hidden="1" x14ac:dyDescent="0.25">
      <c r="A402" s="66" t="s">
        <v>452</v>
      </c>
      <c r="B402" s="67">
        <v>7640</v>
      </c>
      <c r="C402" s="57" t="s">
        <v>81</v>
      </c>
      <c r="D402" s="61" t="s">
        <v>375</v>
      </c>
      <c r="E402" s="134">
        <f t="shared" si="805"/>
        <v>0</v>
      </c>
      <c r="F402" s="134"/>
      <c r="G402" s="134"/>
      <c r="H402" s="134"/>
      <c r="I402" s="134"/>
      <c r="J402" s="134">
        <f t="shared" si="1000"/>
        <v>0</v>
      </c>
      <c r="K402" s="134"/>
      <c r="L402" s="134"/>
      <c r="M402" s="134"/>
      <c r="N402" s="134"/>
      <c r="O402" s="134"/>
      <c r="P402" s="134">
        <f t="shared" si="806"/>
        <v>0</v>
      </c>
      <c r="Q402" s="179"/>
    </row>
    <row r="403" spans="1:17" s="135" customFormat="1" ht="15.75" hidden="1" x14ac:dyDescent="0.25">
      <c r="A403" s="66"/>
      <c r="B403" s="67"/>
      <c r="C403" s="57"/>
      <c r="D403" s="68" t="s">
        <v>537</v>
      </c>
      <c r="E403" s="134">
        <f t="shared" ref="E403" si="1018">F403+I403</f>
        <v>0</v>
      </c>
      <c r="F403" s="134"/>
      <c r="G403" s="134"/>
      <c r="H403" s="134"/>
      <c r="I403" s="134"/>
      <c r="J403" s="134">
        <f>L403+O403</f>
        <v>0</v>
      </c>
      <c r="K403" s="134"/>
      <c r="L403" s="134"/>
      <c r="M403" s="134"/>
      <c r="N403" s="134"/>
      <c r="O403" s="134"/>
      <c r="P403" s="134">
        <f t="shared" ref="P403" si="1019">E403+J403</f>
        <v>0</v>
      </c>
      <c r="Q403" s="179"/>
    </row>
    <row r="404" spans="1:17" s="135" customFormat="1" ht="15.75" hidden="1" x14ac:dyDescent="0.25">
      <c r="A404" s="66"/>
      <c r="B404" s="67"/>
      <c r="C404" s="57"/>
      <c r="D404" s="68" t="s">
        <v>538</v>
      </c>
      <c r="E404" s="134">
        <f t="shared" ref="E404:P404" si="1020">E402+E403</f>
        <v>0</v>
      </c>
      <c r="F404" s="134">
        <f t="shared" si="1020"/>
        <v>0</v>
      </c>
      <c r="G404" s="134">
        <f t="shared" si="1020"/>
        <v>0</v>
      </c>
      <c r="H404" s="134">
        <f t="shared" si="1020"/>
        <v>0</v>
      </c>
      <c r="I404" s="134">
        <f t="shared" si="1020"/>
        <v>0</v>
      </c>
      <c r="J404" s="134">
        <f t="shared" si="1020"/>
        <v>0</v>
      </c>
      <c r="K404" s="134">
        <f t="shared" si="1020"/>
        <v>0</v>
      </c>
      <c r="L404" s="134">
        <f t="shared" si="1020"/>
        <v>0</v>
      </c>
      <c r="M404" s="134">
        <f t="shared" si="1020"/>
        <v>0</v>
      </c>
      <c r="N404" s="134">
        <f t="shared" si="1020"/>
        <v>0</v>
      </c>
      <c r="O404" s="134">
        <f t="shared" si="1020"/>
        <v>0</v>
      </c>
      <c r="P404" s="134">
        <f t="shared" si="1020"/>
        <v>0</v>
      </c>
      <c r="Q404" s="179"/>
    </row>
    <row r="405" spans="1:17" s="135" customFormat="1" ht="15.75" hidden="1" x14ac:dyDescent="0.25">
      <c r="A405" s="66" t="s">
        <v>252</v>
      </c>
      <c r="B405" s="67" t="str">
        <f>'дод 5'!A491</f>
        <v>9770</v>
      </c>
      <c r="C405" s="67" t="str">
        <f>'дод 5'!B491</f>
        <v>0180</v>
      </c>
      <c r="D405" s="68" t="str">
        <f>'дод 5'!C491</f>
        <v>Інші субвенції з місцевого бюджету</v>
      </c>
      <c r="E405" s="134">
        <f t="shared" si="805"/>
        <v>0</v>
      </c>
      <c r="F405" s="134"/>
      <c r="G405" s="134"/>
      <c r="H405" s="134"/>
      <c r="I405" s="134"/>
      <c r="J405" s="134">
        <f t="shared" si="1000"/>
        <v>0</v>
      </c>
      <c r="K405" s="134"/>
      <c r="L405" s="134"/>
      <c r="M405" s="134"/>
      <c r="N405" s="134"/>
      <c r="O405" s="134"/>
      <c r="P405" s="134">
        <f t="shared" si="806"/>
        <v>0</v>
      </c>
      <c r="Q405" s="179"/>
    </row>
    <row r="406" spans="1:17" s="135" customFormat="1" ht="22.5" hidden="1" customHeight="1" x14ac:dyDescent="0.25">
      <c r="A406" s="66"/>
      <c r="B406" s="67"/>
      <c r="C406" s="67"/>
      <c r="D406" s="68" t="s">
        <v>537</v>
      </c>
      <c r="E406" s="134">
        <f t="shared" ref="E406" si="1021">F406+I406</f>
        <v>0</v>
      </c>
      <c r="F406" s="134"/>
      <c r="G406" s="134"/>
      <c r="H406" s="134"/>
      <c r="I406" s="134"/>
      <c r="J406" s="134">
        <f>L406+O406</f>
        <v>0</v>
      </c>
      <c r="K406" s="134"/>
      <c r="L406" s="134"/>
      <c r="M406" s="134"/>
      <c r="N406" s="134"/>
      <c r="O406" s="134"/>
      <c r="P406" s="134">
        <f t="shared" ref="P406" si="1022">E406+J406</f>
        <v>0</v>
      </c>
      <c r="Q406" s="179"/>
    </row>
    <row r="407" spans="1:17" s="135" customFormat="1" ht="22.5" hidden="1" customHeight="1" x14ac:dyDescent="0.25">
      <c r="A407" s="66"/>
      <c r="B407" s="67"/>
      <c r="C407" s="67"/>
      <c r="D407" s="68" t="s">
        <v>538</v>
      </c>
      <c r="E407" s="134">
        <f>E405+E406</f>
        <v>0</v>
      </c>
      <c r="F407" s="134">
        <f t="shared" ref="F407" si="1023">F405+F406</f>
        <v>0</v>
      </c>
      <c r="G407" s="134">
        <f t="shared" ref="G407" si="1024">G405+G406</f>
        <v>0</v>
      </c>
      <c r="H407" s="134">
        <f t="shared" ref="H407" si="1025">H405+H406</f>
        <v>0</v>
      </c>
      <c r="I407" s="134">
        <f t="shared" ref="I407" si="1026">I405+I406</f>
        <v>0</v>
      </c>
      <c r="J407" s="134">
        <f t="shared" ref="J407" si="1027">J405+J406</f>
        <v>0</v>
      </c>
      <c r="K407" s="134">
        <f t="shared" ref="K407" si="1028">K405+K406</f>
        <v>0</v>
      </c>
      <c r="L407" s="134">
        <f t="shared" ref="L407" si="1029">L405+L406</f>
        <v>0</v>
      </c>
      <c r="M407" s="134">
        <f t="shared" ref="M407" si="1030">M405+M406</f>
        <v>0</v>
      </c>
      <c r="N407" s="134">
        <f t="shared" ref="N407" si="1031">N405+N406</f>
        <v>0</v>
      </c>
      <c r="O407" s="134">
        <f t="shared" ref="O407" si="1032">O405+O406</f>
        <v>0</v>
      </c>
      <c r="P407" s="134">
        <f t="shared" ref="P407" si="1033">P405+P406</f>
        <v>0</v>
      </c>
      <c r="Q407" s="179"/>
    </row>
    <row r="408" spans="1:17" s="129" customFormat="1" ht="31.5" hidden="1" x14ac:dyDescent="0.25">
      <c r="A408" s="102" t="s">
        <v>180</v>
      </c>
      <c r="B408" s="83"/>
      <c r="C408" s="83"/>
      <c r="D408" s="80" t="s">
        <v>341</v>
      </c>
      <c r="E408" s="128">
        <f>E411</f>
        <v>7267700</v>
      </c>
      <c r="F408" s="128">
        <f t="shared" ref="F408:J410" si="1034">F411</f>
        <v>7267700</v>
      </c>
      <c r="G408" s="128">
        <f t="shared" si="1034"/>
        <v>5371700</v>
      </c>
      <c r="H408" s="128">
        <f t="shared" si="1034"/>
        <v>138600</v>
      </c>
      <c r="I408" s="128">
        <f t="shared" si="1034"/>
        <v>0</v>
      </c>
      <c r="J408" s="128">
        <f t="shared" si="1034"/>
        <v>0</v>
      </c>
      <c r="K408" s="128">
        <f t="shared" ref="K408:K410" si="1035">K411</f>
        <v>0</v>
      </c>
      <c r="L408" s="128">
        <f t="shared" ref="L408:L410" si="1036">L411</f>
        <v>0</v>
      </c>
      <c r="M408" s="128">
        <f t="shared" ref="M408:M410" si="1037">M411</f>
        <v>0</v>
      </c>
      <c r="N408" s="128">
        <f t="shared" ref="N408:N410" si="1038">N411</f>
        <v>0</v>
      </c>
      <c r="O408" s="128">
        <f t="shared" ref="O408:P410" si="1039">O411</f>
        <v>0</v>
      </c>
      <c r="P408" s="128">
        <f t="shared" si="1039"/>
        <v>7267700</v>
      </c>
      <c r="Q408" s="179"/>
    </row>
    <row r="409" spans="1:17" s="129" customFormat="1" ht="15.75" hidden="1" x14ac:dyDescent="0.25">
      <c r="A409" s="102"/>
      <c r="B409" s="83"/>
      <c r="C409" s="83"/>
      <c r="D409" s="80" t="s">
        <v>537</v>
      </c>
      <c r="E409" s="128">
        <f>E412</f>
        <v>0</v>
      </c>
      <c r="F409" s="128">
        <f t="shared" si="1034"/>
        <v>0</v>
      </c>
      <c r="G409" s="128">
        <f t="shared" si="1034"/>
        <v>0</v>
      </c>
      <c r="H409" s="128">
        <f t="shared" si="1034"/>
        <v>0</v>
      </c>
      <c r="I409" s="128">
        <f t="shared" si="1034"/>
        <v>0</v>
      </c>
      <c r="J409" s="128">
        <f t="shared" si="1034"/>
        <v>0</v>
      </c>
      <c r="K409" s="128">
        <f t="shared" si="1035"/>
        <v>0</v>
      </c>
      <c r="L409" s="128">
        <f t="shared" si="1036"/>
        <v>0</v>
      </c>
      <c r="M409" s="128">
        <f t="shared" si="1037"/>
        <v>0</v>
      </c>
      <c r="N409" s="128">
        <f t="shared" si="1038"/>
        <v>0</v>
      </c>
      <c r="O409" s="128">
        <f t="shared" si="1039"/>
        <v>0</v>
      </c>
      <c r="P409" s="128">
        <f t="shared" si="1039"/>
        <v>0</v>
      </c>
      <c r="Q409" s="179"/>
    </row>
    <row r="410" spans="1:17" s="129" customFormat="1" ht="15.75" hidden="1" x14ac:dyDescent="0.25">
      <c r="A410" s="102"/>
      <c r="B410" s="83"/>
      <c r="C410" s="83"/>
      <c r="D410" s="80" t="s">
        <v>538</v>
      </c>
      <c r="E410" s="128">
        <f>E413</f>
        <v>7267700</v>
      </c>
      <c r="F410" s="128">
        <f t="shared" si="1034"/>
        <v>7267700</v>
      </c>
      <c r="G410" s="128">
        <f t="shared" si="1034"/>
        <v>5371700</v>
      </c>
      <c r="H410" s="128">
        <f t="shared" si="1034"/>
        <v>138600</v>
      </c>
      <c r="I410" s="128">
        <f t="shared" si="1034"/>
        <v>0</v>
      </c>
      <c r="J410" s="128">
        <f t="shared" si="1034"/>
        <v>0</v>
      </c>
      <c r="K410" s="128">
        <f t="shared" si="1035"/>
        <v>0</v>
      </c>
      <c r="L410" s="128">
        <f t="shared" si="1036"/>
        <v>0</v>
      </c>
      <c r="M410" s="128">
        <f t="shared" si="1037"/>
        <v>0</v>
      </c>
      <c r="N410" s="128">
        <f t="shared" si="1038"/>
        <v>0</v>
      </c>
      <c r="O410" s="128">
        <f t="shared" si="1039"/>
        <v>0</v>
      </c>
      <c r="P410" s="128">
        <f t="shared" si="1039"/>
        <v>7267700</v>
      </c>
      <c r="Q410" s="179"/>
    </row>
    <row r="411" spans="1:17" s="133" customFormat="1" ht="31.5" hidden="1" x14ac:dyDescent="0.25">
      <c r="A411" s="130" t="s">
        <v>181</v>
      </c>
      <c r="B411" s="85"/>
      <c r="C411" s="85"/>
      <c r="D411" s="100" t="s">
        <v>341</v>
      </c>
      <c r="E411" s="132">
        <f>E414+E417+E420</f>
        <v>7267700</v>
      </c>
      <c r="F411" s="132">
        <f t="shared" ref="F411:P411" si="1040">F414+F417+F420</f>
        <v>7267700</v>
      </c>
      <c r="G411" s="132">
        <f t="shared" si="1040"/>
        <v>5371700</v>
      </c>
      <c r="H411" s="132">
        <f t="shared" si="1040"/>
        <v>138600</v>
      </c>
      <c r="I411" s="132">
        <f t="shared" si="1040"/>
        <v>0</v>
      </c>
      <c r="J411" s="132">
        <f t="shared" si="1040"/>
        <v>0</v>
      </c>
      <c r="K411" s="132">
        <f t="shared" si="1040"/>
        <v>0</v>
      </c>
      <c r="L411" s="132">
        <f t="shared" si="1040"/>
        <v>0</v>
      </c>
      <c r="M411" s="132">
        <f t="shared" si="1040"/>
        <v>0</v>
      </c>
      <c r="N411" s="132">
        <f t="shared" si="1040"/>
        <v>0</v>
      </c>
      <c r="O411" s="132">
        <f t="shared" si="1040"/>
        <v>0</v>
      </c>
      <c r="P411" s="132">
        <f t="shared" si="1040"/>
        <v>7267700</v>
      </c>
      <c r="Q411" s="179"/>
    </row>
    <row r="412" spans="1:17" s="133" customFormat="1" ht="15.75" hidden="1" x14ac:dyDescent="0.25">
      <c r="A412" s="130"/>
      <c r="B412" s="85"/>
      <c r="C412" s="85"/>
      <c r="D412" s="100" t="s">
        <v>537</v>
      </c>
      <c r="E412" s="132">
        <f>E415+E418+E421</f>
        <v>0</v>
      </c>
      <c r="F412" s="132">
        <f t="shared" ref="F412:P412" si="1041">F415+F418+F421</f>
        <v>0</v>
      </c>
      <c r="G412" s="132">
        <f t="shared" si="1041"/>
        <v>0</v>
      </c>
      <c r="H412" s="132">
        <f t="shared" si="1041"/>
        <v>0</v>
      </c>
      <c r="I412" s="132">
        <f t="shared" si="1041"/>
        <v>0</v>
      </c>
      <c r="J412" s="132">
        <f t="shared" si="1041"/>
        <v>0</v>
      </c>
      <c r="K412" s="132">
        <f t="shared" si="1041"/>
        <v>0</v>
      </c>
      <c r="L412" s="132">
        <f t="shared" si="1041"/>
        <v>0</v>
      </c>
      <c r="M412" s="132">
        <f t="shared" si="1041"/>
        <v>0</v>
      </c>
      <c r="N412" s="132">
        <f t="shared" si="1041"/>
        <v>0</v>
      </c>
      <c r="O412" s="132">
        <f t="shared" si="1041"/>
        <v>0</v>
      </c>
      <c r="P412" s="132">
        <f t="shared" si="1041"/>
        <v>0</v>
      </c>
      <c r="Q412" s="179"/>
    </row>
    <row r="413" spans="1:17" s="133" customFormat="1" ht="15.75" hidden="1" x14ac:dyDescent="0.25">
      <c r="A413" s="130"/>
      <c r="B413" s="85"/>
      <c r="C413" s="85"/>
      <c r="D413" s="100" t="s">
        <v>538</v>
      </c>
      <c r="E413" s="132">
        <f>E411+E412</f>
        <v>7267700</v>
      </c>
      <c r="F413" s="132">
        <f t="shared" ref="F413:P413" si="1042">F411+F412</f>
        <v>7267700</v>
      </c>
      <c r="G413" s="132">
        <f t="shared" si="1042"/>
        <v>5371700</v>
      </c>
      <c r="H413" s="132">
        <f t="shared" si="1042"/>
        <v>138600</v>
      </c>
      <c r="I413" s="132">
        <f t="shared" si="1042"/>
        <v>0</v>
      </c>
      <c r="J413" s="132">
        <f t="shared" si="1042"/>
        <v>0</v>
      </c>
      <c r="K413" s="132">
        <f t="shared" si="1042"/>
        <v>0</v>
      </c>
      <c r="L413" s="132">
        <f t="shared" si="1042"/>
        <v>0</v>
      </c>
      <c r="M413" s="132">
        <f t="shared" si="1042"/>
        <v>0</v>
      </c>
      <c r="N413" s="132">
        <f t="shared" si="1042"/>
        <v>0</v>
      </c>
      <c r="O413" s="132">
        <f t="shared" si="1042"/>
        <v>0</v>
      </c>
      <c r="P413" s="132">
        <f t="shared" si="1042"/>
        <v>7267700</v>
      </c>
      <c r="Q413" s="179"/>
    </row>
    <row r="414" spans="1:17" s="135" customFormat="1" ht="31.5" hidden="1" x14ac:dyDescent="0.25">
      <c r="A414" s="66" t="s">
        <v>182</v>
      </c>
      <c r="B414" s="67" t="str">
        <f>'дод 5'!A18</f>
        <v>0160</v>
      </c>
      <c r="C414" s="67" t="str">
        <f>'дод 5'!B18</f>
        <v>0111</v>
      </c>
      <c r="D414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414" s="134">
        <f t="shared" ref="E414:E421" si="1043">F414+I414</f>
        <v>6981400</v>
      </c>
      <c r="F414" s="134">
        <v>6981400</v>
      </c>
      <c r="G414" s="134">
        <v>5371700</v>
      </c>
      <c r="H414" s="134">
        <v>138600</v>
      </c>
      <c r="I414" s="134"/>
      <c r="J414" s="134">
        <f>L414+O414</f>
        <v>0</v>
      </c>
      <c r="K414" s="134">
        <f>12000-12000</f>
        <v>0</v>
      </c>
      <c r="L414" s="134"/>
      <c r="M414" s="134"/>
      <c r="N414" s="134"/>
      <c r="O414" s="134">
        <f>12000-12000</f>
        <v>0</v>
      </c>
      <c r="P414" s="134">
        <f t="shared" ref="P414:P421" si="1044">E414+J414</f>
        <v>6981400</v>
      </c>
      <c r="Q414" s="179"/>
    </row>
    <row r="415" spans="1:17" s="135" customFormat="1" ht="15.75" hidden="1" x14ac:dyDescent="0.25">
      <c r="A415" s="66"/>
      <c r="B415" s="67"/>
      <c r="C415" s="67"/>
      <c r="D415" s="68" t="s">
        <v>537</v>
      </c>
      <c r="E415" s="134">
        <f t="shared" si="1043"/>
        <v>0</v>
      </c>
      <c r="F415" s="134"/>
      <c r="G415" s="134"/>
      <c r="H415" s="134"/>
      <c r="I415" s="134"/>
      <c r="J415" s="134">
        <f>L415+O415</f>
        <v>0</v>
      </c>
      <c r="K415" s="134"/>
      <c r="L415" s="134"/>
      <c r="M415" s="134"/>
      <c r="N415" s="134"/>
      <c r="O415" s="134"/>
      <c r="P415" s="134">
        <f t="shared" si="1044"/>
        <v>0</v>
      </c>
      <c r="Q415" s="140"/>
    </row>
    <row r="416" spans="1:17" s="135" customFormat="1" ht="15.75" hidden="1" x14ac:dyDescent="0.25">
      <c r="A416" s="66"/>
      <c r="B416" s="67"/>
      <c r="C416" s="67"/>
      <c r="D416" s="68" t="s">
        <v>538</v>
      </c>
      <c r="E416" s="134">
        <f>E414+E415</f>
        <v>6981400</v>
      </c>
      <c r="F416" s="134">
        <f t="shared" ref="F416" si="1045">F414+F415</f>
        <v>6981400</v>
      </c>
      <c r="G416" s="134">
        <f t="shared" ref="G416" si="1046">G414+G415</f>
        <v>5371700</v>
      </c>
      <c r="H416" s="134">
        <f t="shared" ref="H416" si="1047">H414+H415</f>
        <v>138600</v>
      </c>
      <c r="I416" s="134">
        <f t="shared" ref="I416" si="1048">I414+I415</f>
        <v>0</v>
      </c>
      <c r="J416" s="134">
        <f t="shared" ref="J416" si="1049">J414+J415</f>
        <v>0</v>
      </c>
      <c r="K416" s="134">
        <f t="shared" ref="K416" si="1050">K414+K415</f>
        <v>0</v>
      </c>
      <c r="L416" s="134">
        <f t="shared" ref="L416" si="1051">L414+L415</f>
        <v>0</v>
      </c>
      <c r="M416" s="134">
        <f t="shared" ref="M416" si="1052">M414+M415</f>
        <v>0</v>
      </c>
      <c r="N416" s="134">
        <f t="shared" ref="N416" si="1053">N414+N415</f>
        <v>0</v>
      </c>
      <c r="O416" s="134">
        <f t="shared" ref="O416" si="1054">O414+O415</f>
        <v>0</v>
      </c>
      <c r="P416" s="134">
        <f t="shared" ref="P416" si="1055">P414+P415</f>
        <v>6981400</v>
      </c>
      <c r="Q416" s="140"/>
    </row>
    <row r="417" spans="1:17" s="135" customFormat="1" ht="63" hidden="1" x14ac:dyDescent="0.25">
      <c r="A417" s="66" t="s">
        <v>314</v>
      </c>
      <c r="B417" s="67">
        <v>3111</v>
      </c>
      <c r="C417" s="67">
        <v>1040</v>
      </c>
      <c r="D417" s="68" t="str">
        <f>'дод 5'!C184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417" s="134">
        <f t="shared" si="1043"/>
        <v>116300</v>
      </c>
      <c r="F417" s="134">
        <v>116300</v>
      </c>
      <c r="G417" s="134"/>
      <c r="H417" s="134"/>
      <c r="I417" s="134"/>
      <c r="J417" s="134">
        <f t="shared" ref="J417:J420" si="1056">L417+O417</f>
        <v>0</v>
      </c>
      <c r="K417" s="134">
        <f>21140-21140</f>
        <v>0</v>
      </c>
      <c r="L417" s="134"/>
      <c r="M417" s="134"/>
      <c r="N417" s="134"/>
      <c r="O417" s="134">
        <f>21140-21140</f>
        <v>0</v>
      </c>
      <c r="P417" s="134">
        <f t="shared" si="1044"/>
        <v>116300</v>
      </c>
      <c r="Q417" s="140"/>
    </row>
    <row r="418" spans="1:17" s="135" customFormat="1" ht="15.75" hidden="1" x14ac:dyDescent="0.25">
      <c r="A418" s="66"/>
      <c r="B418" s="67"/>
      <c r="C418" s="67"/>
      <c r="D418" s="68" t="s">
        <v>537</v>
      </c>
      <c r="E418" s="134">
        <f t="shared" si="1043"/>
        <v>0</v>
      </c>
      <c r="F418" s="134"/>
      <c r="G418" s="134"/>
      <c r="H418" s="134"/>
      <c r="I418" s="134"/>
      <c r="J418" s="134">
        <f>L418+O418</f>
        <v>0</v>
      </c>
      <c r="K418" s="134"/>
      <c r="L418" s="134"/>
      <c r="M418" s="134"/>
      <c r="N418" s="134"/>
      <c r="O418" s="134"/>
      <c r="P418" s="134">
        <f t="shared" si="1044"/>
        <v>0</v>
      </c>
      <c r="Q418" s="140"/>
    </row>
    <row r="419" spans="1:17" s="135" customFormat="1" ht="15.75" hidden="1" x14ac:dyDescent="0.25">
      <c r="A419" s="66"/>
      <c r="B419" s="67"/>
      <c r="C419" s="67"/>
      <c r="D419" s="68" t="s">
        <v>538</v>
      </c>
      <c r="E419" s="134">
        <f>E417+E418</f>
        <v>116300</v>
      </c>
      <c r="F419" s="134">
        <f t="shared" ref="F419" si="1057">F417+F418</f>
        <v>116300</v>
      </c>
      <c r="G419" s="134">
        <f t="shared" ref="G419" si="1058">G417+G418</f>
        <v>0</v>
      </c>
      <c r="H419" s="134">
        <f t="shared" ref="H419" si="1059">H417+H418</f>
        <v>0</v>
      </c>
      <c r="I419" s="134">
        <f t="shared" ref="I419" si="1060">I417+I418</f>
        <v>0</v>
      </c>
      <c r="J419" s="134">
        <f t="shared" ref="J419" si="1061">J417+J418</f>
        <v>0</v>
      </c>
      <c r="K419" s="134">
        <f t="shared" ref="K419" si="1062">K417+K418</f>
        <v>0</v>
      </c>
      <c r="L419" s="134">
        <f t="shared" ref="L419" si="1063">L417+L418</f>
        <v>0</v>
      </c>
      <c r="M419" s="134">
        <f t="shared" ref="M419" si="1064">M417+M418</f>
        <v>0</v>
      </c>
      <c r="N419" s="134">
        <f t="shared" ref="N419" si="1065">N417+N418</f>
        <v>0</v>
      </c>
      <c r="O419" s="134">
        <f t="shared" ref="O419" si="1066">O417+O418</f>
        <v>0</v>
      </c>
      <c r="P419" s="134">
        <f t="shared" ref="P419" si="1067">P417+P418</f>
        <v>116300</v>
      </c>
      <c r="Q419" s="140"/>
    </row>
    <row r="420" spans="1:17" s="135" customFormat="1" ht="31.5" hidden="1" x14ac:dyDescent="0.25">
      <c r="A420" s="66" t="s">
        <v>183</v>
      </c>
      <c r="B420" s="67" t="str">
        <f>'дод 5'!A187</f>
        <v>3112</v>
      </c>
      <c r="C420" s="67" t="str">
        <f>'дод 5'!B187</f>
        <v>1040</v>
      </c>
      <c r="D420" s="68" t="str">
        <f>'дод 5'!C187</f>
        <v>Заходи державної політики з питань дітей та їх соціального захисту</v>
      </c>
      <c r="E420" s="134">
        <f t="shared" si="1043"/>
        <v>170000</v>
      </c>
      <c r="F420" s="134">
        <f>141200+28800</f>
        <v>170000</v>
      </c>
      <c r="G420" s="134"/>
      <c r="H420" s="134"/>
      <c r="I420" s="134"/>
      <c r="J420" s="134">
        <f t="shared" si="1056"/>
        <v>0</v>
      </c>
      <c r="K420" s="134"/>
      <c r="L420" s="134"/>
      <c r="M420" s="134"/>
      <c r="N420" s="134"/>
      <c r="O420" s="134"/>
      <c r="P420" s="134">
        <f t="shared" si="1044"/>
        <v>170000</v>
      </c>
      <c r="Q420" s="140"/>
    </row>
    <row r="421" spans="1:17" s="135" customFormat="1" ht="15.75" hidden="1" x14ac:dyDescent="0.25">
      <c r="A421" s="66"/>
      <c r="B421" s="67"/>
      <c r="C421" s="67"/>
      <c r="D421" s="68" t="s">
        <v>537</v>
      </c>
      <c r="E421" s="134">
        <f t="shared" si="1043"/>
        <v>0</v>
      </c>
      <c r="F421" s="134"/>
      <c r="G421" s="134"/>
      <c r="H421" s="134"/>
      <c r="I421" s="134"/>
      <c r="J421" s="134">
        <f>L421+O421</f>
        <v>0</v>
      </c>
      <c r="K421" s="134"/>
      <c r="L421" s="134"/>
      <c r="M421" s="134"/>
      <c r="N421" s="134"/>
      <c r="O421" s="134"/>
      <c r="P421" s="134">
        <f t="shared" si="1044"/>
        <v>0</v>
      </c>
      <c r="Q421" s="140"/>
    </row>
    <row r="422" spans="1:17" s="135" customFormat="1" ht="15.75" hidden="1" x14ac:dyDescent="0.25">
      <c r="A422" s="66"/>
      <c r="B422" s="67"/>
      <c r="C422" s="67"/>
      <c r="D422" s="68" t="s">
        <v>538</v>
      </c>
      <c r="E422" s="134">
        <f>E420+E421</f>
        <v>170000</v>
      </c>
      <c r="F422" s="134">
        <f t="shared" ref="F422" si="1068">F420+F421</f>
        <v>170000</v>
      </c>
      <c r="G422" s="134">
        <f t="shared" ref="G422" si="1069">G420+G421</f>
        <v>0</v>
      </c>
      <c r="H422" s="134">
        <f t="shared" ref="H422" si="1070">H420+H421</f>
        <v>0</v>
      </c>
      <c r="I422" s="134">
        <f t="shared" ref="I422" si="1071">I420+I421</f>
        <v>0</v>
      </c>
      <c r="J422" s="134">
        <f t="shared" ref="J422" si="1072">J420+J421</f>
        <v>0</v>
      </c>
      <c r="K422" s="134">
        <f t="shared" ref="K422" si="1073">K420+K421</f>
        <v>0</v>
      </c>
      <c r="L422" s="134">
        <f t="shared" ref="L422" si="1074">L420+L421</f>
        <v>0</v>
      </c>
      <c r="M422" s="134">
        <f t="shared" ref="M422" si="1075">M420+M421</f>
        <v>0</v>
      </c>
      <c r="N422" s="134">
        <f t="shared" ref="N422" si="1076">N420+N421</f>
        <v>0</v>
      </c>
      <c r="O422" s="134">
        <f t="shared" ref="O422" si="1077">O420+O421</f>
        <v>0</v>
      </c>
      <c r="P422" s="134">
        <f t="shared" ref="P422" si="1078">P420+P421</f>
        <v>170000</v>
      </c>
      <c r="Q422" s="140"/>
    </row>
    <row r="423" spans="1:17" s="129" customFormat="1" ht="15.75" hidden="1" x14ac:dyDescent="0.25">
      <c r="A423" s="102" t="s">
        <v>24</v>
      </c>
      <c r="B423" s="83"/>
      <c r="C423" s="83"/>
      <c r="D423" s="80" t="s">
        <v>315</v>
      </c>
      <c r="E423" s="128">
        <f>E426</f>
        <v>103266600</v>
      </c>
      <c r="F423" s="128">
        <f t="shared" ref="F423:J425" si="1079">F426</f>
        <v>103266600</v>
      </c>
      <c r="G423" s="128">
        <f t="shared" si="1079"/>
        <v>77530000</v>
      </c>
      <c r="H423" s="128">
        <f t="shared" si="1079"/>
        <v>4802700</v>
      </c>
      <c r="I423" s="128">
        <f t="shared" si="1079"/>
        <v>0</v>
      </c>
      <c r="J423" s="128">
        <f t="shared" si="1079"/>
        <v>8816035</v>
      </c>
      <c r="K423" s="128">
        <f t="shared" ref="K423:K425" si="1080">K426</f>
        <v>5106300</v>
      </c>
      <c r="L423" s="128">
        <f t="shared" ref="L423:L425" si="1081">L426</f>
        <v>3707535</v>
      </c>
      <c r="M423" s="128">
        <f t="shared" ref="M423:M425" si="1082">M426</f>
        <v>3020273</v>
      </c>
      <c r="N423" s="128">
        <f t="shared" ref="N423:N425" si="1083">N426</f>
        <v>0</v>
      </c>
      <c r="O423" s="128">
        <f t="shared" ref="O423:P425" si="1084">O426</f>
        <v>5108500</v>
      </c>
      <c r="P423" s="128">
        <f t="shared" si="1084"/>
        <v>112082635</v>
      </c>
      <c r="Q423" s="140"/>
    </row>
    <row r="424" spans="1:17" s="129" customFormat="1" ht="15.75" hidden="1" x14ac:dyDescent="0.25">
      <c r="A424" s="102"/>
      <c r="B424" s="83"/>
      <c r="C424" s="83"/>
      <c r="D424" s="80" t="s">
        <v>537</v>
      </c>
      <c r="E424" s="128">
        <f>E427</f>
        <v>0</v>
      </c>
      <c r="F424" s="128">
        <f t="shared" si="1079"/>
        <v>0</v>
      </c>
      <c r="G424" s="128">
        <f t="shared" si="1079"/>
        <v>0</v>
      </c>
      <c r="H424" s="128">
        <f t="shared" si="1079"/>
        <v>0</v>
      </c>
      <c r="I424" s="128">
        <f t="shared" si="1079"/>
        <v>0</v>
      </c>
      <c r="J424" s="128">
        <f t="shared" si="1079"/>
        <v>0</v>
      </c>
      <c r="K424" s="128">
        <f t="shared" si="1080"/>
        <v>0</v>
      </c>
      <c r="L424" s="128">
        <f t="shared" si="1081"/>
        <v>0</v>
      </c>
      <c r="M424" s="128">
        <f t="shared" si="1082"/>
        <v>0</v>
      </c>
      <c r="N424" s="128">
        <f t="shared" si="1083"/>
        <v>0</v>
      </c>
      <c r="O424" s="128">
        <f t="shared" si="1084"/>
        <v>0</v>
      </c>
      <c r="P424" s="128">
        <f t="shared" si="1084"/>
        <v>0</v>
      </c>
      <c r="Q424" s="140"/>
    </row>
    <row r="425" spans="1:17" s="129" customFormat="1" ht="15.75" hidden="1" x14ac:dyDescent="0.25">
      <c r="A425" s="102"/>
      <c r="B425" s="83"/>
      <c r="C425" s="83"/>
      <c r="D425" s="80" t="s">
        <v>538</v>
      </c>
      <c r="E425" s="128">
        <f>E428</f>
        <v>103266600</v>
      </c>
      <c r="F425" s="128">
        <f t="shared" si="1079"/>
        <v>103266600</v>
      </c>
      <c r="G425" s="128">
        <f t="shared" si="1079"/>
        <v>77530000</v>
      </c>
      <c r="H425" s="128">
        <f t="shared" si="1079"/>
        <v>4802700</v>
      </c>
      <c r="I425" s="128">
        <f t="shared" si="1079"/>
        <v>0</v>
      </c>
      <c r="J425" s="128">
        <f t="shared" si="1079"/>
        <v>8816035</v>
      </c>
      <c r="K425" s="128">
        <f t="shared" si="1080"/>
        <v>5106300</v>
      </c>
      <c r="L425" s="128">
        <f t="shared" si="1081"/>
        <v>3707535</v>
      </c>
      <c r="M425" s="128">
        <f t="shared" si="1082"/>
        <v>3020273</v>
      </c>
      <c r="N425" s="128">
        <f t="shared" si="1083"/>
        <v>0</v>
      </c>
      <c r="O425" s="128">
        <f t="shared" si="1084"/>
        <v>5108500</v>
      </c>
      <c r="P425" s="128">
        <f t="shared" si="1084"/>
        <v>112082635</v>
      </c>
      <c r="Q425" s="140"/>
    </row>
    <row r="426" spans="1:17" s="133" customFormat="1" ht="15.75" hidden="1" x14ac:dyDescent="0.25">
      <c r="A426" s="130" t="s">
        <v>184</v>
      </c>
      <c r="B426" s="85"/>
      <c r="C426" s="85"/>
      <c r="D426" s="100" t="s">
        <v>315</v>
      </c>
      <c r="E426" s="132">
        <f>E429+E432+E435+E441+E444++E447+E438+E450</f>
        <v>103266600</v>
      </c>
      <c r="F426" s="132">
        <f t="shared" ref="F426:P426" si="1085">F429+F432+F435+F441+F444++F447+F438+F450</f>
        <v>103266600</v>
      </c>
      <c r="G426" s="132">
        <f t="shared" si="1085"/>
        <v>77530000</v>
      </c>
      <c r="H426" s="132">
        <f t="shared" si="1085"/>
        <v>4802700</v>
      </c>
      <c r="I426" s="132">
        <f t="shared" si="1085"/>
        <v>0</v>
      </c>
      <c r="J426" s="132">
        <f t="shared" si="1085"/>
        <v>8816035</v>
      </c>
      <c r="K426" s="132">
        <f t="shared" si="1085"/>
        <v>5106300</v>
      </c>
      <c r="L426" s="132">
        <f t="shared" si="1085"/>
        <v>3707535</v>
      </c>
      <c r="M426" s="132">
        <f t="shared" si="1085"/>
        <v>3020273</v>
      </c>
      <c r="N426" s="132">
        <f t="shared" si="1085"/>
        <v>0</v>
      </c>
      <c r="O426" s="132">
        <f t="shared" si="1085"/>
        <v>5108500</v>
      </c>
      <c r="P426" s="132">
        <f t="shared" si="1085"/>
        <v>112082635</v>
      </c>
      <c r="Q426" s="140"/>
    </row>
    <row r="427" spans="1:17" s="133" customFormat="1" ht="15.75" hidden="1" x14ac:dyDescent="0.25">
      <c r="A427" s="130"/>
      <c r="B427" s="85"/>
      <c r="C427" s="85"/>
      <c r="D427" s="100" t="s">
        <v>537</v>
      </c>
      <c r="E427" s="132">
        <f>E430+E433+E436+E439+E442+E445+E448+E451</f>
        <v>0</v>
      </c>
      <c r="F427" s="132">
        <f t="shared" ref="F427:P427" si="1086">F430+F433+F436+F439+F442+F445+F448+F451</f>
        <v>0</v>
      </c>
      <c r="G427" s="132">
        <f t="shared" si="1086"/>
        <v>0</v>
      </c>
      <c r="H427" s="132">
        <f t="shared" si="1086"/>
        <v>0</v>
      </c>
      <c r="I427" s="132">
        <f t="shared" si="1086"/>
        <v>0</v>
      </c>
      <c r="J427" s="132">
        <f t="shared" si="1086"/>
        <v>0</v>
      </c>
      <c r="K427" s="132">
        <f t="shared" si="1086"/>
        <v>0</v>
      </c>
      <c r="L427" s="132">
        <f t="shared" si="1086"/>
        <v>0</v>
      </c>
      <c r="M427" s="132">
        <f t="shared" si="1086"/>
        <v>0</v>
      </c>
      <c r="N427" s="132">
        <f t="shared" si="1086"/>
        <v>0</v>
      </c>
      <c r="O427" s="132">
        <f t="shared" si="1086"/>
        <v>0</v>
      </c>
      <c r="P427" s="132">
        <f t="shared" si="1086"/>
        <v>0</v>
      </c>
      <c r="Q427" s="140"/>
    </row>
    <row r="428" spans="1:17" s="133" customFormat="1" ht="15.75" hidden="1" x14ac:dyDescent="0.25">
      <c r="A428" s="130"/>
      <c r="B428" s="85"/>
      <c r="C428" s="85"/>
      <c r="D428" s="100" t="s">
        <v>538</v>
      </c>
      <c r="E428" s="132">
        <f>E426+E427</f>
        <v>103266600</v>
      </c>
      <c r="F428" s="132">
        <f t="shared" ref="F428:P428" si="1087">F426+F427</f>
        <v>103266600</v>
      </c>
      <c r="G428" s="132">
        <f t="shared" si="1087"/>
        <v>77530000</v>
      </c>
      <c r="H428" s="132">
        <f t="shared" si="1087"/>
        <v>4802700</v>
      </c>
      <c r="I428" s="132">
        <f t="shared" si="1087"/>
        <v>0</v>
      </c>
      <c r="J428" s="132">
        <f t="shared" si="1087"/>
        <v>8816035</v>
      </c>
      <c r="K428" s="132">
        <f t="shared" si="1087"/>
        <v>5106300</v>
      </c>
      <c r="L428" s="132">
        <f t="shared" si="1087"/>
        <v>3707535</v>
      </c>
      <c r="M428" s="132">
        <f t="shared" si="1087"/>
        <v>3020273</v>
      </c>
      <c r="N428" s="132">
        <f t="shared" si="1087"/>
        <v>0</v>
      </c>
      <c r="O428" s="132">
        <f t="shared" si="1087"/>
        <v>5108500</v>
      </c>
      <c r="P428" s="132">
        <f t="shared" si="1087"/>
        <v>112082635</v>
      </c>
      <c r="Q428" s="140"/>
    </row>
    <row r="429" spans="1:17" s="135" customFormat="1" ht="31.5" hidden="1" x14ac:dyDescent="0.25">
      <c r="A429" s="66" t="s">
        <v>131</v>
      </c>
      <c r="B429" s="67" t="str">
        <f>'дод 5'!A18</f>
        <v>0160</v>
      </c>
      <c r="C429" s="67" t="str">
        <f>'дод 5'!B18</f>
        <v>0111</v>
      </c>
      <c r="D429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429" s="134">
        <f t="shared" ref="E429:E450" si="1088">F429+I429</f>
        <v>2410900</v>
      </c>
      <c r="F429" s="134">
        <v>2410900</v>
      </c>
      <c r="G429" s="134">
        <v>1884400</v>
      </c>
      <c r="H429" s="134">
        <v>50600</v>
      </c>
      <c r="I429" s="134"/>
      <c r="J429" s="134">
        <f>L429+O429</f>
        <v>0</v>
      </c>
      <c r="K429" s="134"/>
      <c r="L429" s="134"/>
      <c r="M429" s="134"/>
      <c r="N429" s="134"/>
      <c r="O429" s="134"/>
      <c r="P429" s="134">
        <f t="shared" ref="P429:P450" si="1089">E429+J429</f>
        <v>2410900</v>
      </c>
      <c r="Q429" s="140"/>
    </row>
    <row r="430" spans="1:17" s="135" customFormat="1" ht="15.75" hidden="1" x14ac:dyDescent="0.25">
      <c r="A430" s="66"/>
      <c r="B430" s="67"/>
      <c r="C430" s="67"/>
      <c r="D430" s="68" t="s">
        <v>537</v>
      </c>
      <c r="E430" s="134">
        <f t="shared" si="1088"/>
        <v>0</v>
      </c>
      <c r="F430" s="134"/>
      <c r="G430" s="134"/>
      <c r="H430" s="134"/>
      <c r="I430" s="134"/>
      <c r="J430" s="134">
        <f>L430+O430</f>
        <v>0</v>
      </c>
      <c r="K430" s="134"/>
      <c r="L430" s="134"/>
      <c r="M430" s="134"/>
      <c r="N430" s="134"/>
      <c r="O430" s="134"/>
      <c r="P430" s="134">
        <f t="shared" si="1089"/>
        <v>0</v>
      </c>
      <c r="Q430" s="140"/>
    </row>
    <row r="431" spans="1:17" s="135" customFormat="1" ht="15.75" hidden="1" x14ac:dyDescent="0.25">
      <c r="A431" s="66"/>
      <c r="B431" s="67"/>
      <c r="C431" s="67"/>
      <c r="D431" s="68" t="s">
        <v>538</v>
      </c>
      <c r="E431" s="134">
        <f>E429+E430</f>
        <v>2410900</v>
      </c>
      <c r="F431" s="134">
        <f t="shared" ref="F431" si="1090">F429+F430</f>
        <v>2410900</v>
      </c>
      <c r="G431" s="134">
        <f t="shared" ref="G431" si="1091">G429+G430</f>
        <v>1884400</v>
      </c>
      <c r="H431" s="134">
        <f t="shared" ref="H431" si="1092">H429+H430</f>
        <v>50600</v>
      </c>
      <c r="I431" s="134">
        <f t="shared" ref="I431" si="1093">I429+I430</f>
        <v>0</v>
      </c>
      <c r="J431" s="134">
        <f t="shared" ref="J431" si="1094">J429+J430</f>
        <v>0</v>
      </c>
      <c r="K431" s="134">
        <f t="shared" ref="K431" si="1095">K429+K430</f>
        <v>0</v>
      </c>
      <c r="L431" s="134">
        <f t="shared" ref="L431" si="1096">L429+L430</f>
        <v>0</v>
      </c>
      <c r="M431" s="134">
        <f t="shared" ref="M431" si="1097">M429+M430</f>
        <v>0</v>
      </c>
      <c r="N431" s="134">
        <f t="shared" ref="N431" si="1098">N429+N430</f>
        <v>0</v>
      </c>
      <c r="O431" s="134">
        <f t="shared" ref="O431" si="1099">O429+O430</f>
        <v>0</v>
      </c>
      <c r="P431" s="134">
        <f t="shared" ref="P431" si="1100">P429+P430</f>
        <v>2410900</v>
      </c>
      <c r="Q431" s="140"/>
    </row>
    <row r="432" spans="1:17" s="135" customFormat="1" ht="15.75" hidden="1" x14ac:dyDescent="0.25">
      <c r="A432" s="66" t="s">
        <v>424</v>
      </c>
      <c r="B432" s="67">
        <v>1080</v>
      </c>
      <c r="C432" s="66" t="s">
        <v>52</v>
      </c>
      <c r="D432" s="68" t="str">
        <f>'дод 5'!C82</f>
        <v>Надання спеціалізованої освіти мистецькими школами</v>
      </c>
      <c r="E432" s="134">
        <f t="shared" si="1088"/>
        <v>63714300</v>
      </c>
      <c r="F432" s="134">
        <f>63414300+500000-200000</f>
        <v>63714300</v>
      </c>
      <c r="G432" s="134">
        <v>49963100</v>
      </c>
      <c r="H432" s="134">
        <v>1633100</v>
      </c>
      <c r="I432" s="134"/>
      <c r="J432" s="134">
        <f>L432+O432</f>
        <v>3692735</v>
      </c>
      <c r="K432" s="134"/>
      <c r="L432" s="134">
        <v>3690535</v>
      </c>
      <c r="M432" s="134">
        <v>3020273</v>
      </c>
      <c r="N432" s="134"/>
      <c r="O432" s="134">
        <v>2200</v>
      </c>
      <c r="P432" s="134">
        <f t="shared" si="1089"/>
        <v>67407035</v>
      </c>
      <c r="Q432" s="140"/>
    </row>
    <row r="433" spans="1:17" s="135" customFormat="1" ht="15.75" hidden="1" x14ac:dyDescent="0.25">
      <c r="A433" s="66"/>
      <c r="B433" s="67"/>
      <c r="C433" s="66"/>
      <c r="D433" s="68" t="s">
        <v>537</v>
      </c>
      <c r="E433" s="134">
        <f t="shared" si="1088"/>
        <v>0</v>
      </c>
      <c r="F433" s="134"/>
      <c r="G433" s="134"/>
      <c r="H433" s="134"/>
      <c r="I433" s="134"/>
      <c r="J433" s="134">
        <f>L433+O433</f>
        <v>0</v>
      </c>
      <c r="K433" s="134"/>
      <c r="L433" s="134"/>
      <c r="M433" s="134"/>
      <c r="N433" s="134"/>
      <c r="O433" s="134"/>
      <c r="P433" s="134">
        <f t="shared" si="1089"/>
        <v>0</v>
      </c>
      <c r="Q433" s="140"/>
    </row>
    <row r="434" spans="1:17" s="135" customFormat="1" ht="15.75" hidden="1" x14ac:dyDescent="0.25">
      <c r="A434" s="66"/>
      <c r="B434" s="67"/>
      <c r="C434" s="66"/>
      <c r="D434" s="68" t="s">
        <v>538</v>
      </c>
      <c r="E434" s="134">
        <f>E432+E433</f>
        <v>63714300</v>
      </c>
      <c r="F434" s="134">
        <f t="shared" ref="F434" si="1101">F432+F433</f>
        <v>63714300</v>
      </c>
      <c r="G434" s="134">
        <f t="shared" ref="G434" si="1102">G432+G433</f>
        <v>49963100</v>
      </c>
      <c r="H434" s="134">
        <f t="shared" ref="H434" si="1103">H432+H433</f>
        <v>1633100</v>
      </c>
      <c r="I434" s="134">
        <f t="shared" ref="I434" si="1104">I432+I433</f>
        <v>0</v>
      </c>
      <c r="J434" s="134">
        <f t="shared" ref="J434" si="1105">J432+J433</f>
        <v>3692735</v>
      </c>
      <c r="K434" s="134">
        <f t="shared" ref="K434" si="1106">K432+K433</f>
        <v>0</v>
      </c>
      <c r="L434" s="134">
        <f t="shared" ref="L434" si="1107">L432+L433</f>
        <v>3690535</v>
      </c>
      <c r="M434" s="134">
        <f t="shared" ref="M434" si="1108">M432+M433</f>
        <v>3020273</v>
      </c>
      <c r="N434" s="134">
        <f t="shared" ref="N434" si="1109">N432+N433</f>
        <v>0</v>
      </c>
      <c r="O434" s="134">
        <f t="shared" ref="O434" si="1110">O432+O433</f>
        <v>2200</v>
      </c>
      <c r="P434" s="134">
        <f t="shared" ref="P434" si="1111">P432+P433</f>
        <v>67407035</v>
      </c>
      <c r="Q434" s="140"/>
    </row>
    <row r="435" spans="1:17" s="135" customFormat="1" ht="15.75" hidden="1" x14ac:dyDescent="0.25">
      <c r="A435" s="66" t="s">
        <v>185</v>
      </c>
      <c r="B435" s="67" t="str">
        <f>'дод 5'!A244</f>
        <v>4030</v>
      </c>
      <c r="C435" s="67" t="str">
        <f>'дод 5'!B244</f>
        <v>0824</v>
      </c>
      <c r="D435" s="68" t="str">
        <f>'дод 5'!C244</f>
        <v>Забезпечення діяльності бібліотек</v>
      </c>
      <c r="E435" s="134">
        <f t="shared" si="1088"/>
        <v>27722400</v>
      </c>
      <c r="F435" s="134">
        <v>27722400</v>
      </c>
      <c r="G435" s="134">
        <v>19660500</v>
      </c>
      <c r="H435" s="134">
        <v>2672200</v>
      </c>
      <c r="I435" s="134"/>
      <c r="J435" s="134">
        <f t="shared" ref="J435:J450" si="1112">L435+O435</f>
        <v>4865300</v>
      </c>
      <c r="K435" s="134">
        <v>4860300</v>
      </c>
      <c r="L435" s="134">
        <v>5000</v>
      </c>
      <c r="M435" s="134"/>
      <c r="N435" s="134"/>
      <c r="O435" s="134">
        <v>4860300</v>
      </c>
      <c r="P435" s="134">
        <f t="shared" si="1089"/>
        <v>32587700</v>
      </c>
      <c r="Q435" s="140"/>
    </row>
    <row r="436" spans="1:17" s="135" customFormat="1" ht="15.75" hidden="1" x14ac:dyDescent="0.25">
      <c r="A436" s="66"/>
      <c r="B436" s="67"/>
      <c r="C436" s="67"/>
      <c r="D436" s="68" t="s">
        <v>537</v>
      </c>
      <c r="E436" s="134">
        <f t="shared" si="1088"/>
        <v>0</v>
      </c>
      <c r="F436" s="134"/>
      <c r="G436" s="134"/>
      <c r="H436" s="134"/>
      <c r="I436" s="134"/>
      <c r="J436" s="134">
        <f>L436+O436</f>
        <v>0</v>
      </c>
      <c r="K436" s="134"/>
      <c r="L436" s="134"/>
      <c r="M436" s="134"/>
      <c r="N436" s="134"/>
      <c r="O436" s="134"/>
      <c r="P436" s="134">
        <f t="shared" si="1089"/>
        <v>0</v>
      </c>
      <c r="Q436" s="140"/>
    </row>
    <row r="437" spans="1:17" s="135" customFormat="1" ht="15.75" hidden="1" x14ac:dyDescent="0.25">
      <c r="A437" s="66"/>
      <c r="B437" s="67"/>
      <c r="C437" s="67"/>
      <c r="D437" s="68" t="s">
        <v>538</v>
      </c>
      <c r="E437" s="134">
        <f>E435+E436</f>
        <v>27722400</v>
      </c>
      <c r="F437" s="134">
        <f t="shared" ref="F437" si="1113">F435+F436</f>
        <v>27722400</v>
      </c>
      <c r="G437" s="134">
        <f t="shared" ref="G437" si="1114">G435+G436</f>
        <v>19660500</v>
      </c>
      <c r="H437" s="134">
        <f t="shared" ref="H437" si="1115">H435+H436</f>
        <v>2672200</v>
      </c>
      <c r="I437" s="134">
        <f t="shared" ref="I437" si="1116">I435+I436</f>
        <v>0</v>
      </c>
      <c r="J437" s="134">
        <f t="shared" ref="J437" si="1117">J435+J436</f>
        <v>4865300</v>
      </c>
      <c r="K437" s="134">
        <f t="shared" ref="K437" si="1118">K435+K436</f>
        <v>4860300</v>
      </c>
      <c r="L437" s="134">
        <f t="shared" ref="L437" si="1119">L435+L436</f>
        <v>5000</v>
      </c>
      <c r="M437" s="134">
        <f t="shared" ref="M437" si="1120">M435+M436</f>
        <v>0</v>
      </c>
      <c r="N437" s="134">
        <f t="shared" ref="N437" si="1121">N435+N436</f>
        <v>0</v>
      </c>
      <c r="O437" s="134">
        <f t="shared" ref="O437" si="1122">O435+O436</f>
        <v>4860300</v>
      </c>
      <c r="P437" s="134">
        <f t="shared" ref="P437" si="1123">P435+P436</f>
        <v>32587700</v>
      </c>
      <c r="Q437" s="140"/>
    </row>
    <row r="438" spans="1:17" s="135" customFormat="1" ht="31.5" hidden="1" x14ac:dyDescent="0.25">
      <c r="A438" s="66">
        <v>1014060</v>
      </c>
      <c r="B438" s="67" t="str">
        <f>'дод 5'!A247</f>
        <v>4060</v>
      </c>
      <c r="C438" s="67" t="str">
        <f>'дод 5'!B247</f>
        <v>0828</v>
      </c>
      <c r="D438" s="68" t="str">
        <f>'дод 5'!C247</f>
        <v>Забезпечення діяльності палаців i будинків культури, клубів, центрів дозвілля та iнших клубних закладів</v>
      </c>
      <c r="E438" s="134">
        <f t="shared" si="1088"/>
        <v>6066500</v>
      </c>
      <c r="F438" s="134">
        <f>5349200+173500+243800+300000</f>
        <v>6066500</v>
      </c>
      <c r="G438" s="134">
        <f>3530000+142200+199800</f>
        <v>3872000</v>
      </c>
      <c r="H438" s="134">
        <v>370000</v>
      </c>
      <c r="I438" s="134"/>
      <c r="J438" s="134">
        <f t="shared" si="1112"/>
        <v>246000</v>
      </c>
      <c r="K438" s="134">
        <v>246000</v>
      </c>
      <c r="L438" s="134"/>
      <c r="M438" s="134"/>
      <c r="N438" s="134"/>
      <c r="O438" s="134">
        <v>246000</v>
      </c>
      <c r="P438" s="134">
        <f t="shared" si="1089"/>
        <v>6312500</v>
      </c>
      <c r="Q438" s="140"/>
    </row>
    <row r="439" spans="1:17" s="135" customFormat="1" ht="15.75" hidden="1" x14ac:dyDescent="0.25">
      <c r="A439" s="66"/>
      <c r="B439" s="67"/>
      <c r="C439" s="67"/>
      <c r="D439" s="68" t="s">
        <v>537</v>
      </c>
      <c r="E439" s="134">
        <f t="shared" si="1088"/>
        <v>0</v>
      </c>
      <c r="F439" s="134"/>
      <c r="G439" s="134"/>
      <c r="H439" s="134"/>
      <c r="I439" s="134"/>
      <c r="J439" s="134">
        <f>L439+O439</f>
        <v>0</v>
      </c>
      <c r="K439" s="134"/>
      <c r="L439" s="134"/>
      <c r="M439" s="134"/>
      <c r="N439" s="134"/>
      <c r="O439" s="134"/>
      <c r="P439" s="134">
        <f t="shared" si="1089"/>
        <v>0</v>
      </c>
      <c r="Q439" s="140"/>
    </row>
    <row r="440" spans="1:17" s="135" customFormat="1" ht="15.75" hidden="1" x14ac:dyDescent="0.25">
      <c r="A440" s="66"/>
      <c r="B440" s="67"/>
      <c r="C440" s="67"/>
      <c r="D440" s="68" t="s">
        <v>538</v>
      </c>
      <c r="E440" s="134">
        <f>E438+E439</f>
        <v>6066500</v>
      </c>
      <c r="F440" s="134">
        <f t="shared" ref="F440" si="1124">F438+F439</f>
        <v>6066500</v>
      </c>
      <c r="G440" s="134">
        <f t="shared" ref="G440" si="1125">G438+G439</f>
        <v>3872000</v>
      </c>
      <c r="H440" s="134">
        <f t="shared" ref="H440" si="1126">H438+H439</f>
        <v>370000</v>
      </c>
      <c r="I440" s="134">
        <f t="shared" ref="I440" si="1127">I438+I439</f>
        <v>0</v>
      </c>
      <c r="J440" s="134">
        <f t="shared" ref="J440" si="1128">J438+J439</f>
        <v>246000</v>
      </c>
      <c r="K440" s="134">
        <f t="shared" ref="K440" si="1129">K438+K439</f>
        <v>246000</v>
      </c>
      <c r="L440" s="134">
        <f t="shared" ref="L440" si="1130">L438+L439</f>
        <v>0</v>
      </c>
      <c r="M440" s="134">
        <f t="shared" ref="M440" si="1131">M438+M439</f>
        <v>0</v>
      </c>
      <c r="N440" s="134">
        <f t="shared" ref="N440" si="1132">N438+N439</f>
        <v>0</v>
      </c>
      <c r="O440" s="134">
        <f t="shared" ref="O440" si="1133">O438+O439</f>
        <v>246000</v>
      </c>
      <c r="P440" s="134">
        <f t="shared" ref="P440" si="1134">P438+P439</f>
        <v>6312500</v>
      </c>
      <c r="Q440" s="140"/>
    </row>
    <row r="441" spans="1:17" s="138" customFormat="1" ht="31.5" hidden="1" x14ac:dyDescent="0.25">
      <c r="A441" s="66">
        <v>1014081</v>
      </c>
      <c r="B441" s="67" t="str">
        <f>'дод 5'!A250</f>
        <v>4081</v>
      </c>
      <c r="C441" s="67" t="str">
        <f>'дод 5'!B250</f>
        <v>0829</v>
      </c>
      <c r="D441" s="68" t="str">
        <f>'дод 5'!C250</f>
        <v>Забезпечення діяльності інших закладів в галузі культури і мистецтва</v>
      </c>
      <c r="E441" s="134">
        <f t="shared" si="1088"/>
        <v>2852500</v>
      </c>
      <c r="F441" s="134">
        <v>2852500</v>
      </c>
      <c r="G441" s="134">
        <v>2150000</v>
      </c>
      <c r="H441" s="134">
        <v>76800</v>
      </c>
      <c r="I441" s="134"/>
      <c r="J441" s="134">
        <f t="shared" si="1112"/>
        <v>0</v>
      </c>
      <c r="K441" s="134"/>
      <c r="L441" s="134"/>
      <c r="M441" s="134"/>
      <c r="N441" s="134"/>
      <c r="O441" s="134"/>
      <c r="P441" s="134">
        <f t="shared" si="1089"/>
        <v>2852500</v>
      </c>
      <c r="Q441" s="140"/>
    </row>
    <row r="442" spans="1:17" s="138" customFormat="1" ht="15.75" hidden="1" x14ac:dyDescent="0.25">
      <c r="A442" s="66"/>
      <c r="B442" s="67"/>
      <c r="C442" s="67"/>
      <c r="D442" s="68" t="s">
        <v>537</v>
      </c>
      <c r="E442" s="134">
        <f t="shared" si="1088"/>
        <v>0</v>
      </c>
      <c r="F442" s="134"/>
      <c r="G442" s="134"/>
      <c r="H442" s="134"/>
      <c r="I442" s="134"/>
      <c r="J442" s="134">
        <f>L442+O442</f>
        <v>0</v>
      </c>
      <c r="K442" s="134"/>
      <c r="L442" s="134"/>
      <c r="M442" s="134"/>
      <c r="N442" s="134"/>
      <c r="O442" s="134"/>
      <c r="P442" s="134">
        <f t="shared" si="1089"/>
        <v>0</v>
      </c>
      <c r="Q442" s="140"/>
    </row>
    <row r="443" spans="1:17" s="138" customFormat="1" ht="15.75" hidden="1" x14ac:dyDescent="0.25">
      <c r="A443" s="66"/>
      <c r="B443" s="67"/>
      <c r="C443" s="67"/>
      <c r="D443" s="68" t="s">
        <v>538</v>
      </c>
      <c r="E443" s="134">
        <f>E441+E442</f>
        <v>2852500</v>
      </c>
      <c r="F443" s="134">
        <f t="shared" ref="F443" si="1135">F441+F442</f>
        <v>2852500</v>
      </c>
      <c r="G443" s="134">
        <f t="shared" ref="G443" si="1136">G441+G442</f>
        <v>2150000</v>
      </c>
      <c r="H443" s="134">
        <f t="shared" ref="H443" si="1137">H441+H442</f>
        <v>76800</v>
      </c>
      <c r="I443" s="134">
        <f t="shared" ref="I443" si="1138">I441+I442</f>
        <v>0</v>
      </c>
      <c r="J443" s="134">
        <f t="shared" ref="J443" si="1139">J441+J442</f>
        <v>0</v>
      </c>
      <c r="K443" s="134">
        <f t="shared" ref="K443" si="1140">K441+K442</f>
        <v>0</v>
      </c>
      <c r="L443" s="134">
        <f t="shared" ref="L443" si="1141">L441+L442</f>
        <v>0</v>
      </c>
      <c r="M443" s="134">
        <f t="shared" ref="M443" si="1142">M441+M442</f>
        <v>0</v>
      </c>
      <c r="N443" s="134">
        <f t="shared" ref="N443" si="1143">N441+N442</f>
        <v>0</v>
      </c>
      <c r="O443" s="134">
        <f t="shared" ref="O443" si="1144">O441+O442</f>
        <v>0</v>
      </c>
      <c r="P443" s="134">
        <f t="shared" ref="P443" si="1145">P441+P442</f>
        <v>2852500</v>
      </c>
      <c r="Q443" s="140"/>
    </row>
    <row r="444" spans="1:17" s="138" customFormat="1" ht="15.75" hidden="1" x14ac:dyDescent="0.25">
      <c r="A444" s="66">
        <v>1014082</v>
      </c>
      <c r="B444" s="67" t="str">
        <f>'дод 5'!A253</f>
        <v>4082</v>
      </c>
      <c r="C444" s="67" t="str">
        <f>'дод 5'!B253</f>
        <v>0829</v>
      </c>
      <c r="D444" s="68" t="str">
        <f>'дод 5'!C253</f>
        <v>Інші заходи в галузі культури і мистецтва</v>
      </c>
      <c r="E444" s="134">
        <f t="shared" si="1088"/>
        <v>500000</v>
      </c>
      <c r="F444" s="134">
        <f>1200000-700000</f>
        <v>500000</v>
      </c>
      <c r="G444" s="134"/>
      <c r="H444" s="134"/>
      <c r="I444" s="134"/>
      <c r="J444" s="134">
        <f t="shared" si="1112"/>
        <v>0</v>
      </c>
      <c r="K444" s="134"/>
      <c r="L444" s="134"/>
      <c r="M444" s="134"/>
      <c r="N444" s="134"/>
      <c r="O444" s="134"/>
      <c r="P444" s="134">
        <f t="shared" si="1089"/>
        <v>500000</v>
      </c>
      <c r="Q444" s="140"/>
    </row>
    <row r="445" spans="1:17" s="138" customFormat="1" ht="15.75" hidden="1" x14ac:dyDescent="0.25">
      <c r="A445" s="66"/>
      <c r="B445" s="67"/>
      <c r="C445" s="67"/>
      <c r="D445" s="68" t="s">
        <v>537</v>
      </c>
      <c r="E445" s="134">
        <f t="shared" si="1088"/>
        <v>0</v>
      </c>
      <c r="F445" s="134"/>
      <c r="G445" s="134"/>
      <c r="H445" s="134"/>
      <c r="I445" s="134"/>
      <c r="J445" s="134">
        <f>L445+O445</f>
        <v>0</v>
      </c>
      <c r="K445" s="134"/>
      <c r="L445" s="134"/>
      <c r="M445" s="134"/>
      <c r="N445" s="134"/>
      <c r="O445" s="134"/>
      <c r="P445" s="134">
        <f t="shared" si="1089"/>
        <v>0</v>
      </c>
      <c r="Q445" s="140"/>
    </row>
    <row r="446" spans="1:17" s="138" customFormat="1" ht="15.75" hidden="1" x14ac:dyDescent="0.25">
      <c r="A446" s="66"/>
      <c r="B446" s="67"/>
      <c r="C446" s="67"/>
      <c r="D446" s="68" t="s">
        <v>538</v>
      </c>
      <c r="E446" s="134">
        <f>E444+E445</f>
        <v>500000</v>
      </c>
      <c r="F446" s="134">
        <f t="shared" ref="F446" si="1146">F444+F445</f>
        <v>500000</v>
      </c>
      <c r="G446" s="134">
        <f t="shared" ref="G446" si="1147">G444+G445</f>
        <v>0</v>
      </c>
      <c r="H446" s="134">
        <f t="shared" ref="H446" si="1148">H444+H445</f>
        <v>0</v>
      </c>
      <c r="I446" s="134">
        <f t="shared" ref="I446" si="1149">I444+I445</f>
        <v>0</v>
      </c>
      <c r="J446" s="134">
        <f t="shared" ref="J446" si="1150">J444+J445</f>
        <v>0</v>
      </c>
      <c r="K446" s="134">
        <f t="shared" ref="K446" si="1151">K444+K445</f>
        <v>0</v>
      </c>
      <c r="L446" s="134">
        <f t="shared" ref="L446" si="1152">L444+L445</f>
        <v>0</v>
      </c>
      <c r="M446" s="134">
        <f t="shared" ref="M446" si="1153">M444+M445</f>
        <v>0</v>
      </c>
      <c r="N446" s="134">
        <f t="shared" ref="N446" si="1154">N444+N445</f>
        <v>0</v>
      </c>
      <c r="O446" s="134">
        <f t="shared" ref="O446" si="1155">O444+O445</f>
        <v>0</v>
      </c>
      <c r="P446" s="134">
        <f t="shared" ref="P446" si="1156">P444+P445</f>
        <v>500000</v>
      </c>
      <c r="Q446" s="140"/>
    </row>
    <row r="447" spans="1:17" s="135" customFormat="1" ht="15.75" hidden="1" x14ac:dyDescent="0.25">
      <c r="A447" s="66" t="s">
        <v>137</v>
      </c>
      <c r="B447" s="67" t="str">
        <f>'дод 5'!A394</f>
        <v>7640</v>
      </c>
      <c r="C447" s="67" t="str">
        <f>'дод 5'!B394</f>
        <v>0470</v>
      </c>
      <c r="D447" s="68" t="s">
        <v>375</v>
      </c>
      <c r="E447" s="134">
        <f t="shared" si="1088"/>
        <v>0</v>
      </c>
      <c r="F447" s="134"/>
      <c r="G447" s="134"/>
      <c r="H447" s="134"/>
      <c r="I447" s="134"/>
      <c r="J447" s="134">
        <f t="shared" si="1112"/>
        <v>0</v>
      </c>
      <c r="K447" s="134"/>
      <c r="L447" s="134"/>
      <c r="M447" s="134"/>
      <c r="N447" s="134"/>
      <c r="O447" s="134"/>
      <c r="P447" s="134">
        <f t="shared" si="1089"/>
        <v>0</v>
      </c>
      <c r="Q447" s="140"/>
    </row>
    <row r="448" spans="1:17" s="135" customFormat="1" ht="15.75" hidden="1" x14ac:dyDescent="0.25">
      <c r="A448" s="66"/>
      <c r="B448" s="67"/>
      <c r="C448" s="67"/>
      <c r="D448" s="68" t="s">
        <v>537</v>
      </c>
      <c r="E448" s="134">
        <f t="shared" ref="E448" si="1157">F448+I448</f>
        <v>0</v>
      </c>
      <c r="F448" s="134"/>
      <c r="G448" s="134"/>
      <c r="H448" s="134"/>
      <c r="I448" s="134"/>
      <c r="J448" s="134">
        <f>L448+O448</f>
        <v>0</v>
      </c>
      <c r="K448" s="134"/>
      <c r="L448" s="134"/>
      <c r="M448" s="134"/>
      <c r="N448" s="134"/>
      <c r="O448" s="134"/>
      <c r="P448" s="134">
        <f t="shared" ref="P448" si="1158">E448+J448</f>
        <v>0</v>
      </c>
      <c r="Q448" s="140"/>
    </row>
    <row r="449" spans="1:17" s="135" customFormat="1" ht="15.75" hidden="1" x14ac:dyDescent="0.25">
      <c r="A449" s="66"/>
      <c r="B449" s="67"/>
      <c r="C449" s="67"/>
      <c r="D449" s="68" t="s">
        <v>538</v>
      </c>
      <c r="E449" s="134">
        <f>E447+E448</f>
        <v>0</v>
      </c>
      <c r="F449" s="134">
        <f t="shared" ref="F449" si="1159">F447+F448</f>
        <v>0</v>
      </c>
      <c r="G449" s="134">
        <f t="shared" ref="G449" si="1160">G447+G448</f>
        <v>0</v>
      </c>
      <c r="H449" s="134">
        <f t="shared" ref="H449" si="1161">H447+H448</f>
        <v>0</v>
      </c>
      <c r="I449" s="134">
        <f t="shared" ref="I449" si="1162">I447+I448</f>
        <v>0</v>
      </c>
      <c r="J449" s="134">
        <f t="shared" ref="J449" si="1163">J447+J448</f>
        <v>0</v>
      </c>
      <c r="K449" s="134">
        <f t="shared" ref="K449" si="1164">K447+K448</f>
        <v>0</v>
      </c>
      <c r="L449" s="134">
        <f t="shared" ref="L449" si="1165">L447+L448</f>
        <v>0</v>
      </c>
      <c r="M449" s="134">
        <f t="shared" ref="M449" si="1166">M447+M448</f>
        <v>0</v>
      </c>
      <c r="N449" s="134">
        <f t="shared" ref="N449" si="1167">N447+N448</f>
        <v>0</v>
      </c>
      <c r="O449" s="134">
        <f t="shared" ref="O449" si="1168">O447+O448</f>
        <v>0</v>
      </c>
      <c r="P449" s="134">
        <f t="shared" ref="P449" si="1169">P447+P448</f>
        <v>0</v>
      </c>
      <c r="Q449" s="140"/>
    </row>
    <row r="450" spans="1:17" s="135" customFormat="1" ht="15.75" hidden="1" x14ac:dyDescent="0.25">
      <c r="A450" s="66">
        <v>1018340</v>
      </c>
      <c r="B450" s="67" t="str">
        <f>'дод 5'!A455</f>
        <v>8340</v>
      </c>
      <c r="C450" s="67" t="str">
        <f>'дод 5'!B455</f>
        <v>0540</v>
      </c>
      <c r="D450" s="69" t="str">
        <f>'дод 5'!C455</f>
        <v>Природоохоронні заходи за рахунок цільових фондів</v>
      </c>
      <c r="E450" s="134">
        <f t="shared" si="1088"/>
        <v>0</v>
      </c>
      <c r="F450" s="134"/>
      <c r="G450" s="134"/>
      <c r="H450" s="134"/>
      <c r="I450" s="134"/>
      <c r="J450" s="134">
        <f t="shared" si="1112"/>
        <v>12000</v>
      </c>
      <c r="K450" s="134"/>
      <c r="L450" s="134">
        <v>12000</v>
      </c>
      <c r="M450" s="134"/>
      <c r="N450" s="134"/>
      <c r="O450" s="134"/>
      <c r="P450" s="134">
        <f t="shared" si="1089"/>
        <v>12000</v>
      </c>
      <c r="Q450" s="140"/>
    </row>
    <row r="451" spans="1:17" s="135" customFormat="1" ht="15.75" hidden="1" x14ac:dyDescent="0.25">
      <c r="A451" s="66"/>
      <c r="B451" s="67"/>
      <c r="C451" s="67"/>
      <c r="D451" s="68" t="s">
        <v>537</v>
      </c>
      <c r="E451" s="134">
        <f t="shared" ref="E451" si="1170">F451+I451</f>
        <v>0</v>
      </c>
      <c r="F451" s="134"/>
      <c r="G451" s="134"/>
      <c r="H451" s="134"/>
      <c r="I451" s="134"/>
      <c r="J451" s="134">
        <f>L451+O451</f>
        <v>0</v>
      </c>
      <c r="K451" s="134"/>
      <c r="L451" s="134"/>
      <c r="M451" s="134"/>
      <c r="N451" s="134"/>
      <c r="O451" s="134"/>
      <c r="P451" s="134">
        <f t="shared" ref="P451" si="1171">E451+J451</f>
        <v>0</v>
      </c>
      <c r="Q451" s="140"/>
    </row>
    <row r="452" spans="1:17" s="135" customFormat="1" ht="15.75" hidden="1" x14ac:dyDescent="0.25">
      <c r="A452" s="66"/>
      <c r="B452" s="67"/>
      <c r="C452" s="67"/>
      <c r="D452" s="68" t="s">
        <v>538</v>
      </c>
      <c r="E452" s="134">
        <f>E450+E451</f>
        <v>0</v>
      </c>
      <c r="F452" s="134">
        <f t="shared" ref="F452" si="1172">F450+F451</f>
        <v>0</v>
      </c>
      <c r="G452" s="134">
        <f t="shared" ref="G452" si="1173">G450+G451</f>
        <v>0</v>
      </c>
      <c r="H452" s="134">
        <f t="shared" ref="H452" si="1174">H450+H451</f>
        <v>0</v>
      </c>
      <c r="I452" s="134">
        <f t="shared" ref="I452" si="1175">I450+I451</f>
        <v>0</v>
      </c>
      <c r="J452" s="134">
        <f t="shared" ref="J452" si="1176">J450+J451</f>
        <v>12000</v>
      </c>
      <c r="K452" s="134">
        <f t="shared" ref="K452" si="1177">K450+K451</f>
        <v>0</v>
      </c>
      <c r="L452" s="134">
        <f t="shared" ref="L452" si="1178">L450+L451</f>
        <v>12000</v>
      </c>
      <c r="M452" s="134">
        <f t="shared" ref="M452" si="1179">M450+M451</f>
        <v>0</v>
      </c>
      <c r="N452" s="134">
        <f t="shared" ref="N452" si="1180">N450+N451</f>
        <v>0</v>
      </c>
      <c r="O452" s="134">
        <f t="shared" ref="O452" si="1181">O450+O451</f>
        <v>0</v>
      </c>
      <c r="P452" s="134">
        <f t="shared" ref="P452" si="1182">P450+P451</f>
        <v>12000</v>
      </c>
      <c r="Q452" s="140"/>
    </row>
    <row r="453" spans="1:17" s="129" customFormat="1" ht="31.5" hidden="1" x14ac:dyDescent="0.25">
      <c r="A453" s="102" t="s">
        <v>186</v>
      </c>
      <c r="B453" s="83"/>
      <c r="C453" s="83"/>
      <c r="D453" s="80" t="s">
        <v>29</v>
      </c>
      <c r="E453" s="128">
        <f t="shared" ref="E453:P453" si="1183">E456</f>
        <v>323760820</v>
      </c>
      <c r="F453" s="128">
        <f t="shared" si="1183"/>
        <v>288970820</v>
      </c>
      <c r="G453" s="128">
        <f t="shared" si="1183"/>
        <v>13887400</v>
      </c>
      <c r="H453" s="128">
        <f t="shared" si="1183"/>
        <v>43838500</v>
      </c>
      <c r="I453" s="128">
        <f t="shared" si="1183"/>
        <v>34790000</v>
      </c>
      <c r="J453" s="128">
        <f t="shared" si="1183"/>
        <v>66031420</v>
      </c>
      <c r="K453" s="128">
        <f t="shared" si="1183"/>
        <v>64797020</v>
      </c>
      <c r="L453" s="128">
        <f t="shared" si="1183"/>
        <v>784400</v>
      </c>
      <c r="M453" s="128">
        <f t="shared" si="1183"/>
        <v>0</v>
      </c>
      <c r="N453" s="128">
        <f t="shared" si="1183"/>
        <v>0</v>
      </c>
      <c r="O453" s="128">
        <f t="shared" si="1183"/>
        <v>65247020</v>
      </c>
      <c r="P453" s="128">
        <f t="shared" si="1183"/>
        <v>389792240</v>
      </c>
      <c r="Q453" s="140"/>
    </row>
    <row r="454" spans="1:17" s="129" customFormat="1" ht="15.75" hidden="1" x14ac:dyDescent="0.25">
      <c r="A454" s="102"/>
      <c r="B454" s="83"/>
      <c r="C454" s="83"/>
      <c r="D454" s="100" t="s">
        <v>537</v>
      </c>
      <c r="E454" s="128">
        <f t="shared" ref="E454:P454" si="1184">E457</f>
        <v>0</v>
      </c>
      <c r="F454" s="128">
        <f t="shared" si="1184"/>
        <v>0</v>
      </c>
      <c r="G454" s="128">
        <f t="shared" si="1184"/>
        <v>0</v>
      </c>
      <c r="H454" s="128">
        <f t="shared" si="1184"/>
        <v>0</v>
      </c>
      <c r="I454" s="128">
        <f t="shared" si="1184"/>
        <v>0</v>
      </c>
      <c r="J454" s="128">
        <f t="shared" si="1184"/>
        <v>0</v>
      </c>
      <c r="K454" s="128">
        <f t="shared" si="1184"/>
        <v>0</v>
      </c>
      <c r="L454" s="128">
        <f t="shared" si="1184"/>
        <v>0</v>
      </c>
      <c r="M454" s="128">
        <f t="shared" si="1184"/>
        <v>0</v>
      </c>
      <c r="N454" s="128">
        <f t="shared" si="1184"/>
        <v>0</v>
      </c>
      <c r="O454" s="128">
        <f t="shared" si="1184"/>
        <v>0</v>
      </c>
      <c r="P454" s="128">
        <f t="shared" si="1184"/>
        <v>0</v>
      </c>
      <c r="Q454" s="140"/>
    </row>
    <row r="455" spans="1:17" s="129" customFormat="1" ht="15.75" hidden="1" x14ac:dyDescent="0.25">
      <c r="A455" s="102"/>
      <c r="B455" s="83"/>
      <c r="C455" s="83"/>
      <c r="D455" s="100" t="s">
        <v>538</v>
      </c>
      <c r="E455" s="128">
        <f>E459</f>
        <v>323760820</v>
      </c>
      <c r="F455" s="128">
        <f t="shared" ref="F455:J455" si="1185">F459</f>
        <v>288970820</v>
      </c>
      <c r="G455" s="128">
        <f t="shared" si="1185"/>
        <v>13887400</v>
      </c>
      <c r="H455" s="128">
        <f t="shared" si="1185"/>
        <v>43838500</v>
      </c>
      <c r="I455" s="128">
        <f t="shared" si="1185"/>
        <v>34790000</v>
      </c>
      <c r="J455" s="128">
        <f t="shared" si="1185"/>
        <v>66031420</v>
      </c>
      <c r="K455" s="128">
        <f t="shared" ref="K455:P455" si="1186">K459</f>
        <v>64797020</v>
      </c>
      <c r="L455" s="128">
        <f t="shared" si="1186"/>
        <v>784400</v>
      </c>
      <c r="M455" s="128">
        <f t="shared" si="1186"/>
        <v>0</v>
      </c>
      <c r="N455" s="128">
        <f t="shared" si="1186"/>
        <v>0</v>
      </c>
      <c r="O455" s="128">
        <f t="shared" si="1186"/>
        <v>65247020</v>
      </c>
      <c r="P455" s="128">
        <f t="shared" si="1186"/>
        <v>389792240</v>
      </c>
      <c r="Q455" s="140"/>
    </row>
    <row r="456" spans="1:17" s="133" customFormat="1" ht="35.450000000000003" hidden="1" customHeight="1" x14ac:dyDescent="0.25">
      <c r="A456" s="130" t="s">
        <v>187</v>
      </c>
      <c r="B456" s="85"/>
      <c r="C456" s="85"/>
      <c r="D456" s="100" t="s">
        <v>29</v>
      </c>
      <c r="E456" s="132">
        <f>E461+E464+E467+E470+E473+E479+E482+E485+E488+E491+E494+E497+E500+E503+E514+E517+E520+E535+E538+E544+E526+E523+E541+E476+E529+E532+E506</f>
        <v>323760820</v>
      </c>
      <c r="F456" s="132">
        <f t="shared" ref="F456:P456" si="1187">F461+F464+F467+F470+F473+F479+F482+F485+F488+F491+F494+F497+F500+F503+F514+F517+F520+F535+F538+F544+F526+F523+F541+F476+F529+F532+F506</f>
        <v>288970820</v>
      </c>
      <c r="G456" s="132">
        <f t="shared" si="1187"/>
        <v>13887400</v>
      </c>
      <c r="H456" s="132">
        <f t="shared" si="1187"/>
        <v>43838500</v>
      </c>
      <c r="I456" s="132">
        <f t="shared" si="1187"/>
        <v>34790000</v>
      </c>
      <c r="J456" s="132">
        <f t="shared" si="1187"/>
        <v>66031420</v>
      </c>
      <c r="K456" s="132">
        <f t="shared" si="1187"/>
        <v>64797020</v>
      </c>
      <c r="L456" s="132">
        <f t="shared" si="1187"/>
        <v>784400</v>
      </c>
      <c r="M456" s="132">
        <f t="shared" si="1187"/>
        <v>0</v>
      </c>
      <c r="N456" s="132">
        <f t="shared" si="1187"/>
        <v>0</v>
      </c>
      <c r="O456" s="132">
        <f t="shared" si="1187"/>
        <v>65247020</v>
      </c>
      <c r="P456" s="132">
        <f t="shared" si="1187"/>
        <v>389792240</v>
      </c>
      <c r="Q456" s="140"/>
    </row>
    <row r="457" spans="1:17" s="133" customFormat="1" ht="15.75" hidden="1" x14ac:dyDescent="0.25">
      <c r="A457" s="130"/>
      <c r="B457" s="85"/>
      <c r="C457" s="85"/>
      <c r="D457" s="100" t="s">
        <v>552</v>
      </c>
      <c r="E457" s="132">
        <f>E462+E465+E468+E471+E474+E477+E480+E483+E486+E489+E492+E495+E498+E501+E504+E507+E518+E521+E524+E527+E530+E533+E536+E539+E542+E515+E510</f>
        <v>0</v>
      </c>
      <c r="F457" s="132">
        <f t="shared" ref="F457:P457" si="1188">F462+F465+F468+F471+F474+F477+F480+F483+F486+F489+F492+F495+F498+F501+F504+F507+F518+F521+F524+F527+F530+F533+F536+F539+F542+F515+F510</f>
        <v>0</v>
      </c>
      <c r="G457" s="132">
        <f t="shared" si="1188"/>
        <v>0</v>
      </c>
      <c r="H457" s="132">
        <f t="shared" si="1188"/>
        <v>0</v>
      </c>
      <c r="I457" s="132">
        <f t="shared" si="1188"/>
        <v>0</v>
      </c>
      <c r="J457" s="132">
        <f t="shared" si="1188"/>
        <v>0</v>
      </c>
      <c r="K457" s="132">
        <f t="shared" si="1188"/>
        <v>0</v>
      </c>
      <c r="L457" s="132">
        <f t="shared" si="1188"/>
        <v>0</v>
      </c>
      <c r="M457" s="132">
        <f t="shared" si="1188"/>
        <v>0</v>
      </c>
      <c r="N457" s="132">
        <f t="shared" si="1188"/>
        <v>0</v>
      </c>
      <c r="O457" s="132">
        <f t="shared" si="1188"/>
        <v>0</v>
      </c>
      <c r="P457" s="132">
        <f t="shared" si="1188"/>
        <v>0</v>
      </c>
      <c r="Q457" s="140"/>
    </row>
    <row r="458" spans="1:17" s="133" customFormat="1" ht="126" hidden="1" x14ac:dyDescent="0.25">
      <c r="A458" s="130"/>
      <c r="B458" s="85"/>
      <c r="C458" s="85"/>
      <c r="D458" s="141" t="s">
        <v>554</v>
      </c>
      <c r="E458" s="132">
        <f>E511</f>
        <v>0</v>
      </c>
      <c r="F458" s="132">
        <f t="shared" ref="F458:P458" si="1189">F511</f>
        <v>0</v>
      </c>
      <c r="G458" s="132">
        <f t="shared" si="1189"/>
        <v>0</v>
      </c>
      <c r="H458" s="132">
        <f t="shared" si="1189"/>
        <v>0</v>
      </c>
      <c r="I458" s="132">
        <f t="shared" si="1189"/>
        <v>0</v>
      </c>
      <c r="J458" s="132">
        <f t="shared" si="1189"/>
        <v>0</v>
      </c>
      <c r="K458" s="132">
        <f t="shared" si="1189"/>
        <v>0</v>
      </c>
      <c r="L458" s="132">
        <f t="shared" si="1189"/>
        <v>0</v>
      </c>
      <c r="M458" s="132">
        <f t="shared" si="1189"/>
        <v>0</v>
      </c>
      <c r="N458" s="132">
        <f t="shared" si="1189"/>
        <v>0</v>
      </c>
      <c r="O458" s="132">
        <f t="shared" si="1189"/>
        <v>0</v>
      </c>
      <c r="P458" s="132">
        <f t="shared" si="1189"/>
        <v>0</v>
      </c>
      <c r="Q458" s="140"/>
    </row>
    <row r="459" spans="1:17" s="133" customFormat="1" ht="15.75" hidden="1" x14ac:dyDescent="0.25">
      <c r="A459" s="130"/>
      <c r="B459" s="85"/>
      <c r="C459" s="85"/>
      <c r="D459" s="100" t="s">
        <v>539</v>
      </c>
      <c r="E459" s="132">
        <f>E456+E457</f>
        <v>323760820</v>
      </c>
      <c r="F459" s="132">
        <f t="shared" ref="F459:P459" si="1190">F456+F457</f>
        <v>288970820</v>
      </c>
      <c r="G459" s="132">
        <f t="shared" si="1190"/>
        <v>13887400</v>
      </c>
      <c r="H459" s="132">
        <f t="shared" si="1190"/>
        <v>43838500</v>
      </c>
      <c r="I459" s="132">
        <f t="shared" si="1190"/>
        <v>34790000</v>
      </c>
      <c r="J459" s="132">
        <f t="shared" si="1190"/>
        <v>66031420</v>
      </c>
      <c r="K459" s="132">
        <f t="shared" si="1190"/>
        <v>64797020</v>
      </c>
      <c r="L459" s="132">
        <f t="shared" si="1190"/>
        <v>784400</v>
      </c>
      <c r="M459" s="132">
        <f t="shared" si="1190"/>
        <v>0</v>
      </c>
      <c r="N459" s="132">
        <f t="shared" si="1190"/>
        <v>0</v>
      </c>
      <c r="O459" s="132">
        <f t="shared" si="1190"/>
        <v>65247020</v>
      </c>
      <c r="P459" s="132">
        <f t="shared" si="1190"/>
        <v>389792240</v>
      </c>
      <c r="Q459" s="140"/>
    </row>
    <row r="460" spans="1:17" s="133" customFormat="1" ht="126" hidden="1" x14ac:dyDescent="0.25">
      <c r="A460" s="130"/>
      <c r="B460" s="85"/>
      <c r="C460" s="85"/>
      <c r="D460" s="141" t="s">
        <v>550</v>
      </c>
      <c r="E460" s="132">
        <f>E458</f>
        <v>0</v>
      </c>
      <c r="F460" s="132">
        <f t="shared" ref="F460:P460" si="1191">F458</f>
        <v>0</v>
      </c>
      <c r="G460" s="132">
        <f t="shared" si="1191"/>
        <v>0</v>
      </c>
      <c r="H460" s="132">
        <f t="shared" si="1191"/>
        <v>0</v>
      </c>
      <c r="I460" s="132">
        <f t="shared" si="1191"/>
        <v>0</v>
      </c>
      <c r="J460" s="132">
        <f t="shared" si="1191"/>
        <v>0</v>
      </c>
      <c r="K460" s="132">
        <f t="shared" si="1191"/>
        <v>0</v>
      </c>
      <c r="L460" s="132">
        <f t="shared" si="1191"/>
        <v>0</v>
      </c>
      <c r="M460" s="132">
        <f t="shared" si="1191"/>
        <v>0</v>
      </c>
      <c r="N460" s="132">
        <f t="shared" si="1191"/>
        <v>0</v>
      </c>
      <c r="O460" s="132">
        <f t="shared" si="1191"/>
        <v>0</v>
      </c>
      <c r="P460" s="132">
        <f t="shared" si="1191"/>
        <v>0</v>
      </c>
      <c r="Q460" s="140"/>
    </row>
    <row r="461" spans="1:17" s="135" customFormat="1" ht="31.5" hidden="1" x14ac:dyDescent="0.25">
      <c r="A461" s="66" t="s">
        <v>188</v>
      </c>
      <c r="B461" s="66" t="str">
        <f>'дод 5'!A18</f>
        <v>0160</v>
      </c>
      <c r="C461" s="66" t="str">
        <f>'дод 5'!B18</f>
        <v>0111</v>
      </c>
      <c r="D461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461" s="134">
        <f t="shared" ref="E461:E544" si="1192">F461+I461</f>
        <v>18028900</v>
      </c>
      <c r="F461" s="134">
        <v>18028900</v>
      </c>
      <c r="G461" s="134">
        <v>13887400</v>
      </c>
      <c r="H461" s="134">
        <v>453500</v>
      </c>
      <c r="I461" s="134"/>
      <c r="J461" s="134">
        <f>L461+O461</f>
        <v>0</v>
      </c>
      <c r="K461" s="134"/>
      <c r="L461" s="134"/>
      <c r="M461" s="134"/>
      <c r="N461" s="134"/>
      <c r="O461" s="134"/>
      <c r="P461" s="134">
        <f t="shared" ref="P461:P544" si="1193">E461+J461</f>
        <v>18028900</v>
      </c>
      <c r="Q461" s="140"/>
    </row>
    <row r="462" spans="1:17" s="135" customFormat="1" ht="15.75" hidden="1" x14ac:dyDescent="0.25">
      <c r="A462" s="66"/>
      <c r="B462" s="66"/>
      <c r="C462" s="66"/>
      <c r="D462" s="68" t="s">
        <v>537</v>
      </c>
      <c r="E462" s="134">
        <f t="shared" si="1192"/>
        <v>0</v>
      </c>
      <c r="F462" s="134"/>
      <c r="G462" s="134"/>
      <c r="H462" s="134"/>
      <c r="I462" s="134"/>
      <c r="J462" s="134">
        <f>L462+O462</f>
        <v>0</v>
      </c>
      <c r="K462" s="134"/>
      <c r="L462" s="134"/>
      <c r="M462" s="134"/>
      <c r="N462" s="134"/>
      <c r="O462" s="134"/>
      <c r="P462" s="134">
        <f t="shared" si="1193"/>
        <v>0</v>
      </c>
      <c r="Q462" s="140"/>
    </row>
    <row r="463" spans="1:17" s="135" customFormat="1" ht="15.75" hidden="1" x14ac:dyDescent="0.25">
      <c r="A463" s="66"/>
      <c r="B463" s="66"/>
      <c r="C463" s="66"/>
      <c r="D463" s="68" t="s">
        <v>538</v>
      </c>
      <c r="E463" s="134">
        <f>E461+E462</f>
        <v>18028900</v>
      </c>
      <c r="F463" s="134">
        <f t="shared" ref="F463" si="1194">F461+F462</f>
        <v>18028900</v>
      </c>
      <c r="G463" s="134">
        <f t="shared" ref="G463" si="1195">G461+G462</f>
        <v>13887400</v>
      </c>
      <c r="H463" s="134">
        <f t="shared" ref="H463" si="1196">H461+H462</f>
        <v>453500</v>
      </c>
      <c r="I463" s="134">
        <f t="shared" ref="I463" si="1197">I461+I462</f>
        <v>0</v>
      </c>
      <c r="J463" s="134">
        <f t="shared" ref="J463" si="1198">J461+J462</f>
        <v>0</v>
      </c>
      <c r="K463" s="134">
        <f t="shared" ref="K463" si="1199">K461+K462</f>
        <v>0</v>
      </c>
      <c r="L463" s="134">
        <f t="shared" ref="L463" si="1200">L461+L462</f>
        <v>0</v>
      </c>
      <c r="M463" s="134">
        <f t="shared" ref="M463" si="1201">M461+M462</f>
        <v>0</v>
      </c>
      <c r="N463" s="134">
        <f t="shared" ref="N463" si="1202">N461+N462</f>
        <v>0</v>
      </c>
      <c r="O463" s="134">
        <f t="shared" ref="O463" si="1203">O461+O462</f>
        <v>0</v>
      </c>
      <c r="P463" s="134">
        <f t="shared" ref="P463" si="1204">P461+P462</f>
        <v>18028900</v>
      </c>
      <c r="Q463" s="140"/>
    </row>
    <row r="464" spans="1:17" s="135" customFormat="1" ht="15.75" hidden="1" x14ac:dyDescent="0.25">
      <c r="A464" s="66" t="s">
        <v>431</v>
      </c>
      <c r="B464" s="66" t="s">
        <v>40</v>
      </c>
      <c r="C464" s="66" t="s">
        <v>88</v>
      </c>
      <c r="D464" s="99" t="s">
        <v>229</v>
      </c>
      <c r="E464" s="134">
        <f t="shared" si="1192"/>
        <v>0</v>
      </c>
      <c r="F464" s="134"/>
      <c r="G464" s="134"/>
      <c r="H464" s="134"/>
      <c r="I464" s="134"/>
      <c r="J464" s="134">
        <f>L464+O464</f>
        <v>0</v>
      </c>
      <c r="K464" s="134"/>
      <c r="L464" s="134"/>
      <c r="M464" s="134"/>
      <c r="N464" s="134"/>
      <c r="O464" s="134"/>
      <c r="P464" s="134">
        <f t="shared" si="1193"/>
        <v>0</v>
      </c>
      <c r="Q464" s="140"/>
    </row>
    <row r="465" spans="1:17" s="135" customFormat="1" ht="15.75" hidden="1" x14ac:dyDescent="0.25">
      <c r="A465" s="66"/>
      <c r="B465" s="66"/>
      <c r="C465" s="66"/>
      <c r="D465" s="68" t="s">
        <v>537</v>
      </c>
      <c r="E465" s="134">
        <f t="shared" si="1192"/>
        <v>0</v>
      </c>
      <c r="F465" s="134"/>
      <c r="G465" s="134"/>
      <c r="H465" s="134"/>
      <c r="I465" s="134"/>
      <c r="J465" s="134">
        <f>L465+O465</f>
        <v>0</v>
      </c>
      <c r="K465" s="134"/>
      <c r="L465" s="134"/>
      <c r="M465" s="134"/>
      <c r="N465" s="134"/>
      <c r="O465" s="134"/>
      <c r="P465" s="134">
        <f t="shared" si="1193"/>
        <v>0</v>
      </c>
      <c r="Q465" s="140"/>
    </row>
    <row r="466" spans="1:17" s="135" customFormat="1" ht="15.75" hidden="1" x14ac:dyDescent="0.25">
      <c r="A466" s="66"/>
      <c r="B466" s="66"/>
      <c r="C466" s="66"/>
      <c r="D466" s="68" t="s">
        <v>538</v>
      </c>
      <c r="E466" s="134">
        <f>E464+E465</f>
        <v>0</v>
      </c>
      <c r="F466" s="134">
        <f t="shared" ref="F466" si="1205">F464+F465</f>
        <v>0</v>
      </c>
      <c r="G466" s="134">
        <f t="shared" ref="G466" si="1206">G464+G465</f>
        <v>0</v>
      </c>
      <c r="H466" s="134">
        <f t="shared" ref="H466" si="1207">H464+H465</f>
        <v>0</v>
      </c>
      <c r="I466" s="134">
        <f t="shared" ref="I466" si="1208">I464+I465</f>
        <v>0</v>
      </c>
      <c r="J466" s="134">
        <f t="shared" ref="J466" si="1209">J464+J465</f>
        <v>0</v>
      </c>
      <c r="K466" s="134">
        <f t="shared" ref="K466" si="1210">K464+K465</f>
        <v>0</v>
      </c>
      <c r="L466" s="134">
        <f t="shared" ref="L466" si="1211">L464+L465</f>
        <v>0</v>
      </c>
      <c r="M466" s="134">
        <f t="shared" ref="M466" si="1212">M464+M465</f>
        <v>0</v>
      </c>
      <c r="N466" s="134">
        <f t="shared" ref="N466" si="1213">N464+N465</f>
        <v>0</v>
      </c>
      <c r="O466" s="134">
        <f t="shared" ref="O466" si="1214">O464+O465</f>
        <v>0</v>
      </c>
      <c r="P466" s="134">
        <f t="shared" ref="P466" si="1215">P464+P465</f>
        <v>0</v>
      </c>
      <c r="Q466" s="140"/>
    </row>
    <row r="467" spans="1:17" s="135" customFormat="1" ht="15.75" hidden="1" x14ac:dyDescent="0.25">
      <c r="A467" s="66" t="s">
        <v>283</v>
      </c>
      <c r="B467" s="67" t="str">
        <f>'дод 5'!A229</f>
        <v>3210</v>
      </c>
      <c r="C467" s="67" t="str">
        <f>'дод 5'!B229</f>
        <v>1050</v>
      </c>
      <c r="D467" s="68" t="str">
        <f>'дод 5'!C229</f>
        <v>Організація та проведення громадських робіт</v>
      </c>
      <c r="E467" s="134">
        <f t="shared" si="1192"/>
        <v>100000</v>
      </c>
      <c r="F467" s="134">
        <v>100000</v>
      </c>
      <c r="G467" s="134"/>
      <c r="H467" s="134"/>
      <c r="I467" s="134"/>
      <c r="J467" s="134">
        <f t="shared" ref="J467:J544" si="1216">L467+O467</f>
        <v>0</v>
      </c>
      <c r="K467" s="134"/>
      <c r="L467" s="134"/>
      <c r="M467" s="134"/>
      <c r="N467" s="134"/>
      <c r="O467" s="134"/>
      <c r="P467" s="134">
        <f t="shared" si="1193"/>
        <v>100000</v>
      </c>
      <c r="Q467" s="140"/>
    </row>
    <row r="468" spans="1:17" s="135" customFormat="1" ht="15.75" hidden="1" x14ac:dyDescent="0.25">
      <c r="A468" s="66"/>
      <c r="B468" s="67"/>
      <c r="C468" s="67"/>
      <c r="D468" s="68" t="s">
        <v>537</v>
      </c>
      <c r="E468" s="134">
        <f t="shared" si="1192"/>
        <v>0</v>
      </c>
      <c r="F468" s="134"/>
      <c r="G468" s="134"/>
      <c r="H468" s="134"/>
      <c r="I468" s="134"/>
      <c r="J468" s="134">
        <f>L468+O468</f>
        <v>0</v>
      </c>
      <c r="K468" s="134"/>
      <c r="L468" s="134"/>
      <c r="M468" s="134"/>
      <c r="N468" s="134"/>
      <c r="O468" s="134"/>
      <c r="P468" s="134">
        <f t="shared" si="1193"/>
        <v>0</v>
      </c>
      <c r="Q468" s="140"/>
    </row>
    <row r="469" spans="1:17" s="135" customFormat="1" ht="15.75" hidden="1" x14ac:dyDescent="0.25">
      <c r="A469" s="66"/>
      <c r="B469" s="67"/>
      <c r="C469" s="67"/>
      <c r="D469" s="68" t="s">
        <v>538</v>
      </c>
      <c r="E469" s="134">
        <f>E467+E468</f>
        <v>100000</v>
      </c>
      <c r="F469" s="134">
        <f t="shared" ref="F469" si="1217">F467+F468</f>
        <v>100000</v>
      </c>
      <c r="G469" s="134">
        <f t="shared" ref="G469" si="1218">G467+G468</f>
        <v>0</v>
      </c>
      <c r="H469" s="134">
        <f t="shared" ref="H469" si="1219">H467+H468</f>
        <v>0</v>
      </c>
      <c r="I469" s="134">
        <f t="shared" ref="I469" si="1220">I467+I468</f>
        <v>0</v>
      </c>
      <c r="J469" s="134">
        <f t="shared" ref="J469" si="1221">J467+J468</f>
        <v>0</v>
      </c>
      <c r="K469" s="134">
        <f t="shared" ref="K469" si="1222">K467+K468</f>
        <v>0</v>
      </c>
      <c r="L469" s="134">
        <f t="shared" ref="L469" si="1223">L467+L468</f>
        <v>0</v>
      </c>
      <c r="M469" s="134">
        <f t="shared" ref="M469" si="1224">M467+M468</f>
        <v>0</v>
      </c>
      <c r="N469" s="134">
        <f t="shared" ref="N469" si="1225">N467+N468</f>
        <v>0</v>
      </c>
      <c r="O469" s="134">
        <f t="shared" ref="O469" si="1226">O467+O468</f>
        <v>0</v>
      </c>
      <c r="P469" s="134">
        <f t="shared" ref="P469" si="1227">P467+P468</f>
        <v>100000</v>
      </c>
      <c r="Q469" s="140"/>
    </row>
    <row r="470" spans="1:17" s="135" customFormat="1" ht="31.5" hidden="1" x14ac:dyDescent="0.25">
      <c r="A470" s="66" t="s">
        <v>189</v>
      </c>
      <c r="B470" s="67" t="str">
        <f>'дод 5'!A280</f>
        <v>6011</v>
      </c>
      <c r="C470" s="67" t="str">
        <f>'дод 5'!B280</f>
        <v>0610</v>
      </c>
      <c r="D470" s="68" t="str">
        <f>'дод 5'!C280</f>
        <v>Експлуатація та технічне обслуговування житлового фонду</v>
      </c>
      <c r="E470" s="134">
        <f t="shared" si="1192"/>
        <v>0</v>
      </c>
      <c r="F470" s="134"/>
      <c r="G470" s="134"/>
      <c r="H470" s="134"/>
      <c r="I470" s="134"/>
      <c r="J470" s="134">
        <f t="shared" si="1216"/>
        <v>0</v>
      </c>
      <c r="K470" s="134"/>
      <c r="L470" s="134"/>
      <c r="M470" s="134"/>
      <c r="N470" s="134"/>
      <c r="O470" s="134"/>
      <c r="P470" s="134">
        <f t="shared" si="1193"/>
        <v>0</v>
      </c>
      <c r="Q470" s="140"/>
    </row>
    <row r="471" spans="1:17" s="135" customFormat="1" ht="15.75" hidden="1" x14ac:dyDescent="0.25">
      <c r="A471" s="66"/>
      <c r="B471" s="67"/>
      <c r="C471" s="67"/>
      <c r="D471" s="68" t="s">
        <v>537</v>
      </c>
      <c r="E471" s="134">
        <f t="shared" si="1192"/>
        <v>0</v>
      </c>
      <c r="F471" s="134"/>
      <c r="G471" s="134"/>
      <c r="H471" s="134"/>
      <c r="I471" s="134"/>
      <c r="J471" s="134">
        <f>L471+O471</f>
        <v>0</v>
      </c>
      <c r="K471" s="134"/>
      <c r="L471" s="134"/>
      <c r="M471" s="134"/>
      <c r="N471" s="134"/>
      <c r="O471" s="134"/>
      <c r="P471" s="134">
        <f t="shared" si="1193"/>
        <v>0</v>
      </c>
      <c r="Q471" s="140"/>
    </row>
    <row r="472" spans="1:17" s="135" customFormat="1" ht="15.75" hidden="1" x14ac:dyDescent="0.25">
      <c r="A472" s="66"/>
      <c r="B472" s="67"/>
      <c r="C472" s="67"/>
      <c r="D472" s="68" t="s">
        <v>538</v>
      </c>
      <c r="E472" s="134">
        <f>E470+E471</f>
        <v>0</v>
      </c>
      <c r="F472" s="134">
        <f t="shared" ref="F472" si="1228">F470+F471</f>
        <v>0</v>
      </c>
      <c r="G472" s="134">
        <f t="shared" ref="G472" si="1229">G470+G471</f>
        <v>0</v>
      </c>
      <c r="H472" s="134">
        <f t="shared" ref="H472" si="1230">H470+H471</f>
        <v>0</v>
      </c>
      <c r="I472" s="134">
        <f t="shared" ref="I472" si="1231">I470+I471</f>
        <v>0</v>
      </c>
      <c r="J472" s="134">
        <f t="shared" ref="J472" si="1232">J470+J471</f>
        <v>0</v>
      </c>
      <c r="K472" s="134">
        <f t="shared" ref="K472" si="1233">K470+K471</f>
        <v>0</v>
      </c>
      <c r="L472" s="134">
        <f t="shared" ref="L472" si="1234">L470+L471</f>
        <v>0</v>
      </c>
      <c r="M472" s="134">
        <f t="shared" ref="M472" si="1235">M470+M471</f>
        <v>0</v>
      </c>
      <c r="N472" s="134">
        <f t="shared" ref="N472" si="1236">N470+N471</f>
        <v>0</v>
      </c>
      <c r="O472" s="134">
        <f t="shared" ref="O472" si="1237">O470+O471</f>
        <v>0</v>
      </c>
      <c r="P472" s="134">
        <f t="shared" ref="P472" si="1238">P470+P471</f>
        <v>0</v>
      </c>
      <c r="Q472" s="140"/>
    </row>
    <row r="473" spans="1:17" s="135" customFormat="1" ht="31.5" hidden="1" x14ac:dyDescent="0.25">
      <c r="A473" s="66" t="s">
        <v>190</v>
      </c>
      <c r="B473" s="67" t="str">
        <f>'дод 5'!A283</f>
        <v>6013</v>
      </c>
      <c r="C473" s="67" t="str">
        <f>'дод 5'!B283</f>
        <v>0620</v>
      </c>
      <c r="D473" s="68" t="str">
        <f>'дод 5'!C283</f>
        <v>Забезпечення діяльності водопровідно-каналізаційного господарства</v>
      </c>
      <c r="E473" s="134">
        <f t="shared" si="1192"/>
        <v>30685000</v>
      </c>
      <c r="F473" s="134">
        <v>685000</v>
      </c>
      <c r="G473" s="134"/>
      <c r="H473" s="134"/>
      <c r="I473" s="134">
        <v>30000000</v>
      </c>
      <c r="J473" s="134">
        <f t="shared" si="1216"/>
        <v>0</v>
      </c>
      <c r="K473" s="134"/>
      <c r="L473" s="134"/>
      <c r="M473" s="134"/>
      <c r="N473" s="134"/>
      <c r="O473" s="134"/>
      <c r="P473" s="134">
        <f t="shared" si="1193"/>
        <v>30685000</v>
      </c>
      <c r="Q473" s="140"/>
    </row>
    <row r="474" spans="1:17" s="135" customFormat="1" ht="15.75" hidden="1" x14ac:dyDescent="0.25">
      <c r="A474" s="66"/>
      <c r="B474" s="67"/>
      <c r="C474" s="67"/>
      <c r="D474" s="68" t="s">
        <v>537</v>
      </c>
      <c r="E474" s="134">
        <f t="shared" si="1192"/>
        <v>0</v>
      </c>
      <c r="F474" s="134"/>
      <c r="G474" s="134"/>
      <c r="H474" s="134"/>
      <c r="I474" s="134"/>
      <c r="J474" s="134">
        <f>L474+O474</f>
        <v>0</v>
      </c>
      <c r="K474" s="134"/>
      <c r="L474" s="134"/>
      <c r="M474" s="134"/>
      <c r="N474" s="134"/>
      <c r="O474" s="134"/>
      <c r="P474" s="134">
        <f t="shared" si="1193"/>
        <v>0</v>
      </c>
      <c r="Q474" s="140"/>
    </row>
    <row r="475" spans="1:17" s="135" customFormat="1" ht="15.75" hidden="1" x14ac:dyDescent="0.25">
      <c r="A475" s="66"/>
      <c r="B475" s="67"/>
      <c r="C475" s="67"/>
      <c r="D475" s="68" t="s">
        <v>538</v>
      </c>
      <c r="E475" s="134">
        <f>E473+E474</f>
        <v>30685000</v>
      </c>
      <c r="F475" s="134">
        <f t="shared" ref="F475" si="1239">F473+F474</f>
        <v>685000</v>
      </c>
      <c r="G475" s="134">
        <f t="shared" ref="G475" si="1240">G473+G474</f>
        <v>0</v>
      </c>
      <c r="H475" s="134">
        <f t="shared" ref="H475" si="1241">H473+H474</f>
        <v>0</v>
      </c>
      <c r="I475" s="134">
        <f t="shared" ref="I475" si="1242">I473+I474</f>
        <v>30000000</v>
      </c>
      <c r="J475" s="134">
        <f t="shared" ref="J475" si="1243">J473+J474</f>
        <v>0</v>
      </c>
      <c r="K475" s="134">
        <f t="shared" ref="K475" si="1244">K473+K474</f>
        <v>0</v>
      </c>
      <c r="L475" s="134">
        <f t="shared" ref="L475" si="1245">L473+L474</f>
        <v>0</v>
      </c>
      <c r="M475" s="134">
        <f t="shared" ref="M475" si="1246">M473+M474</f>
        <v>0</v>
      </c>
      <c r="N475" s="134">
        <f t="shared" ref="N475" si="1247">N473+N474</f>
        <v>0</v>
      </c>
      <c r="O475" s="134">
        <f t="shared" ref="O475" si="1248">O473+O474</f>
        <v>0</v>
      </c>
      <c r="P475" s="134">
        <f t="shared" ref="P475" si="1249">P473+P474</f>
        <v>30685000</v>
      </c>
      <c r="Q475" s="140"/>
    </row>
    <row r="476" spans="1:17" s="135" customFormat="1" ht="15.75" hidden="1" x14ac:dyDescent="0.25">
      <c r="A476" s="66" t="s">
        <v>479</v>
      </c>
      <c r="B476" s="67">
        <f>'дод 5'!A286</f>
        <v>6014</v>
      </c>
      <c r="C476" s="67" t="str">
        <f>'дод 5'!B286</f>
        <v>0620</v>
      </c>
      <c r="D476" s="69" t="str">
        <f>'дод 5'!C286</f>
        <v>Забезпечення збору та вивезення сміття і відходів</v>
      </c>
      <c r="E476" s="134">
        <f t="shared" ref="E476:E477" si="1250">F476+I476</f>
        <v>0</v>
      </c>
      <c r="F476" s="134"/>
      <c r="G476" s="134"/>
      <c r="H476" s="134"/>
      <c r="I476" s="134"/>
      <c r="J476" s="134">
        <f t="shared" si="1216"/>
        <v>0</v>
      </c>
      <c r="K476" s="134"/>
      <c r="L476" s="134"/>
      <c r="M476" s="134"/>
      <c r="N476" s="134"/>
      <c r="O476" s="134"/>
      <c r="P476" s="134">
        <f t="shared" ref="P476:P477" si="1251">E476+J476</f>
        <v>0</v>
      </c>
      <c r="Q476" s="140"/>
    </row>
    <row r="477" spans="1:17" s="135" customFormat="1" ht="15.75" hidden="1" x14ac:dyDescent="0.25">
      <c r="A477" s="66"/>
      <c r="B477" s="67"/>
      <c r="C477" s="67"/>
      <c r="D477" s="68" t="s">
        <v>537</v>
      </c>
      <c r="E477" s="134">
        <f t="shared" si="1250"/>
        <v>0</v>
      </c>
      <c r="F477" s="134"/>
      <c r="G477" s="134"/>
      <c r="H477" s="134"/>
      <c r="I477" s="134"/>
      <c r="J477" s="134">
        <f>L477+O477</f>
        <v>0</v>
      </c>
      <c r="K477" s="134"/>
      <c r="L477" s="134"/>
      <c r="M477" s="134"/>
      <c r="N477" s="134"/>
      <c r="O477" s="134"/>
      <c r="P477" s="134">
        <f t="shared" si="1251"/>
        <v>0</v>
      </c>
      <c r="Q477" s="140"/>
    </row>
    <row r="478" spans="1:17" s="135" customFormat="1" ht="15.75" hidden="1" x14ac:dyDescent="0.25">
      <c r="A478" s="66"/>
      <c r="B478" s="67"/>
      <c r="C478" s="67"/>
      <c r="D478" s="68" t="s">
        <v>538</v>
      </c>
      <c r="E478" s="134">
        <f>E476+E477</f>
        <v>0</v>
      </c>
      <c r="F478" s="134">
        <f t="shared" ref="F478" si="1252">F476+F477</f>
        <v>0</v>
      </c>
      <c r="G478" s="134">
        <f t="shared" ref="G478" si="1253">G476+G477</f>
        <v>0</v>
      </c>
      <c r="H478" s="134">
        <f t="shared" ref="H478" si="1254">H476+H477</f>
        <v>0</v>
      </c>
      <c r="I478" s="134">
        <f t="shared" ref="I478" si="1255">I476+I477</f>
        <v>0</v>
      </c>
      <c r="J478" s="134">
        <f t="shared" ref="J478" si="1256">J476+J477</f>
        <v>0</v>
      </c>
      <c r="K478" s="134">
        <f t="shared" ref="K478" si="1257">K476+K477</f>
        <v>0</v>
      </c>
      <c r="L478" s="134">
        <f t="shared" ref="L478" si="1258">L476+L477</f>
        <v>0</v>
      </c>
      <c r="M478" s="134">
        <f t="shared" ref="M478" si="1259">M476+M477</f>
        <v>0</v>
      </c>
      <c r="N478" s="134">
        <f t="shared" ref="N478" si="1260">N476+N477</f>
        <v>0</v>
      </c>
      <c r="O478" s="134">
        <f t="shared" ref="O478" si="1261">O476+O477</f>
        <v>0</v>
      </c>
      <c r="P478" s="134">
        <f t="shared" ref="P478" si="1262">P476+P477</f>
        <v>0</v>
      </c>
      <c r="Q478" s="140"/>
    </row>
    <row r="479" spans="1:17" s="135" customFormat="1" ht="31.5" hidden="1" x14ac:dyDescent="0.25">
      <c r="A479" s="66" t="s">
        <v>246</v>
      </c>
      <c r="B479" s="67" t="str">
        <f>'дод 5'!A289</f>
        <v>6015</v>
      </c>
      <c r="C479" s="67" t="str">
        <f>'дод 5'!B289</f>
        <v>0620</v>
      </c>
      <c r="D479" s="68" t="str">
        <f>'дод 5'!C289</f>
        <v>Забезпечення надійної та безперебійної експлуатації ліфтів</v>
      </c>
      <c r="E479" s="134">
        <f t="shared" si="1192"/>
        <v>0</v>
      </c>
      <c r="F479" s="134"/>
      <c r="G479" s="134"/>
      <c r="H479" s="134"/>
      <c r="I479" s="134"/>
      <c r="J479" s="134">
        <f t="shared" si="1216"/>
        <v>0</v>
      </c>
      <c r="K479" s="134"/>
      <c r="L479" s="134"/>
      <c r="M479" s="134"/>
      <c r="N479" s="134"/>
      <c r="O479" s="144"/>
      <c r="P479" s="134">
        <f t="shared" si="1193"/>
        <v>0</v>
      </c>
      <c r="Q479" s="140"/>
    </row>
    <row r="480" spans="1:17" s="135" customFormat="1" ht="15.75" hidden="1" x14ac:dyDescent="0.25">
      <c r="A480" s="66"/>
      <c r="B480" s="67"/>
      <c r="C480" s="67"/>
      <c r="D480" s="68" t="s">
        <v>537</v>
      </c>
      <c r="E480" s="134">
        <f t="shared" si="1192"/>
        <v>0</v>
      </c>
      <c r="F480" s="134"/>
      <c r="G480" s="134"/>
      <c r="H480" s="134"/>
      <c r="I480" s="134"/>
      <c r="J480" s="134">
        <f>L480+O480</f>
        <v>0</v>
      </c>
      <c r="K480" s="134"/>
      <c r="L480" s="134"/>
      <c r="M480" s="134"/>
      <c r="N480" s="134"/>
      <c r="O480" s="134"/>
      <c r="P480" s="134">
        <f t="shared" si="1193"/>
        <v>0</v>
      </c>
      <c r="Q480" s="140"/>
    </row>
    <row r="481" spans="1:17" s="135" customFormat="1" ht="15.75" hidden="1" x14ac:dyDescent="0.25">
      <c r="A481" s="66"/>
      <c r="B481" s="67"/>
      <c r="C481" s="67"/>
      <c r="D481" s="68" t="s">
        <v>538</v>
      </c>
      <c r="E481" s="134">
        <f>E479+E480</f>
        <v>0</v>
      </c>
      <c r="F481" s="134">
        <f t="shared" ref="F481" si="1263">F479+F480</f>
        <v>0</v>
      </c>
      <c r="G481" s="134">
        <f t="shared" ref="G481" si="1264">G479+G480</f>
        <v>0</v>
      </c>
      <c r="H481" s="134">
        <f t="shared" ref="H481" si="1265">H479+H480</f>
        <v>0</v>
      </c>
      <c r="I481" s="134">
        <f t="shared" ref="I481" si="1266">I479+I480</f>
        <v>0</v>
      </c>
      <c r="J481" s="134">
        <f t="shared" ref="J481" si="1267">J479+J480</f>
        <v>0</v>
      </c>
      <c r="K481" s="134">
        <f t="shared" ref="K481" si="1268">K479+K480</f>
        <v>0</v>
      </c>
      <c r="L481" s="134">
        <f t="shared" ref="L481" si="1269">L479+L480</f>
        <v>0</v>
      </c>
      <c r="M481" s="134">
        <f t="shared" ref="M481" si="1270">M479+M480</f>
        <v>0</v>
      </c>
      <c r="N481" s="134">
        <f t="shared" ref="N481" si="1271">N479+N480</f>
        <v>0</v>
      </c>
      <c r="O481" s="134">
        <f t="shared" ref="O481" si="1272">O479+O480</f>
        <v>0</v>
      </c>
      <c r="P481" s="134">
        <f t="shared" ref="P481" si="1273">P479+P480</f>
        <v>0</v>
      </c>
      <c r="Q481" s="140"/>
    </row>
    <row r="482" spans="1:17" s="135" customFormat="1" ht="31.5" hidden="1" x14ac:dyDescent="0.25">
      <c r="A482" s="66" t="s">
        <v>249</v>
      </c>
      <c r="B482" s="67" t="str">
        <f>'дод 5'!A292</f>
        <v>6017</v>
      </c>
      <c r="C482" s="67" t="str">
        <f>'дод 5'!B292</f>
        <v>0620</v>
      </c>
      <c r="D482" s="68" t="str">
        <f>'дод 5'!C292</f>
        <v>Інша діяльність, пов’язана з експлуатацією об’єктів житлово-комунального господарства</v>
      </c>
      <c r="E482" s="134">
        <f t="shared" si="1192"/>
        <v>400000</v>
      </c>
      <c r="F482" s="134">
        <v>400000</v>
      </c>
      <c r="G482" s="134"/>
      <c r="H482" s="134"/>
      <c r="I482" s="134"/>
      <c r="J482" s="134">
        <f t="shared" si="1216"/>
        <v>0</v>
      </c>
      <c r="K482" s="134"/>
      <c r="L482" s="134"/>
      <c r="M482" s="134"/>
      <c r="N482" s="134"/>
      <c r="O482" s="134"/>
      <c r="P482" s="134">
        <f t="shared" si="1193"/>
        <v>400000</v>
      </c>
      <c r="Q482" s="140"/>
    </row>
    <row r="483" spans="1:17" s="135" customFormat="1" ht="15.75" hidden="1" x14ac:dyDescent="0.25">
      <c r="A483" s="66"/>
      <c r="B483" s="67"/>
      <c r="C483" s="67"/>
      <c r="D483" s="68" t="s">
        <v>537</v>
      </c>
      <c r="E483" s="134">
        <f t="shared" si="1192"/>
        <v>0</v>
      </c>
      <c r="F483" s="134"/>
      <c r="G483" s="134"/>
      <c r="H483" s="134"/>
      <c r="I483" s="134"/>
      <c r="J483" s="134">
        <f>L483+O483</f>
        <v>0</v>
      </c>
      <c r="K483" s="134"/>
      <c r="L483" s="134"/>
      <c r="M483" s="134"/>
      <c r="N483" s="134"/>
      <c r="O483" s="134"/>
      <c r="P483" s="134">
        <f t="shared" si="1193"/>
        <v>0</v>
      </c>
      <c r="Q483" s="140"/>
    </row>
    <row r="484" spans="1:17" s="135" customFormat="1" ht="15.75" hidden="1" x14ac:dyDescent="0.25">
      <c r="A484" s="66"/>
      <c r="B484" s="67"/>
      <c r="C484" s="67"/>
      <c r="D484" s="68" t="s">
        <v>538</v>
      </c>
      <c r="E484" s="134">
        <f>E482+E483</f>
        <v>400000</v>
      </c>
      <c r="F484" s="134">
        <f t="shared" ref="F484" si="1274">F482+F483</f>
        <v>400000</v>
      </c>
      <c r="G484" s="134">
        <f t="shared" ref="G484" si="1275">G482+G483</f>
        <v>0</v>
      </c>
      <c r="H484" s="134">
        <f t="shared" ref="H484" si="1276">H482+H483</f>
        <v>0</v>
      </c>
      <c r="I484" s="134">
        <f t="shared" ref="I484" si="1277">I482+I483</f>
        <v>0</v>
      </c>
      <c r="J484" s="134">
        <f t="shared" ref="J484" si="1278">J482+J483</f>
        <v>0</v>
      </c>
      <c r="K484" s="134">
        <f t="shared" ref="K484" si="1279">K482+K483</f>
        <v>0</v>
      </c>
      <c r="L484" s="134">
        <f t="shared" ref="L484" si="1280">L482+L483</f>
        <v>0</v>
      </c>
      <c r="M484" s="134">
        <f t="shared" ref="M484" si="1281">M482+M483</f>
        <v>0</v>
      </c>
      <c r="N484" s="134">
        <f t="shared" ref="N484" si="1282">N482+N483</f>
        <v>0</v>
      </c>
      <c r="O484" s="134">
        <f t="shared" ref="O484" si="1283">O482+O483</f>
        <v>0</v>
      </c>
      <c r="P484" s="134">
        <f t="shared" ref="P484" si="1284">P482+P483</f>
        <v>400000</v>
      </c>
      <c r="Q484" s="140"/>
    </row>
    <row r="485" spans="1:17" s="135" customFormat="1" ht="47.25" hidden="1" x14ac:dyDescent="0.25">
      <c r="A485" s="66" t="s">
        <v>191</v>
      </c>
      <c r="B485" s="67" t="str">
        <f>'дод 5'!A295</f>
        <v>6020</v>
      </c>
      <c r="C485" s="67" t="str">
        <f>'дод 5'!B295</f>
        <v>0620</v>
      </c>
      <c r="D485" s="68" t="str">
        <f>'дод 5'!C295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485" s="134">
        <f t="shared" si="1192"/>
        <v>600000</v>
      </c>
      <c r="G485" s="134"/>
      <c r="H485" s="134"/>
      <c r="I485" s="134">
        <f>400000+200000</f>
        <v>600000</v>
      </c>
      <c r="J485" s="134">
        <f t="shared" si="1216"/>
        <v>0</v>
      </c>
      <c r="K485" s="134"/>
      <c r="L485" s="134"/>
      <c r="M485" s="134"/>
      <c r="N485" s="134"/>
      <c r="O485" s="134"/>
      <c r="P485" s="134">
        <f t="shared" si="1193"/>
        <v>600000</v>
      </c>
      <c r="Q485" s="140"/>
    </row>
    <row r="486" spans="1:17" s="135" customFormat="1" ht="15.75" hidden="1" x14ac:dyDescent="0.25">
      <c r="A486" s="66"/>
      <c r="B486" s="67"/>
      <c r="C486" s="67"/>
      <c r="D486" s="68" t="s">
        <v>537</v>
      </c>
      <c r="E486" s="134">
        <f t="shared" si="1192"/>
        <v>0</v>
      </c>
      <c r="F486" s="134"/>
      <c r="G486" s="134"/>
      <c r="H486" s="134"/>
      <c r="I486" s="134"/>
      <c r="J486" s="134">
        <f>L486+O486</f>
        <v>0</v>
      </c>
      <c r="K486" s="134"/>
      <c r="L486" s="134"/>
      <c r="M486" s="134"/>
      <c r="N486" s="134"/>
      <c r="O486" s="134"/>
      <c r="P486" s="134">
        <f t="shared" si="1193"/>
        <v>0</v>
      </c>
      <c r="Q486" s="140"/>
    </row>
    <row r="487" spans="1:17" s="135" customFormat="1" ht="15.75" hidden="1" x14ac:dyDescent="0.25">
      <c r="A487" s="66"/>
      <c r="B487" s="67"/>
      <c r="C487" s="67"/>
      <c r="D487" s="68" t="s">
        <v>538</v>
      </c>
      <c r="E487" s="134">
        <f>E485+E486</f>
        <v>600000</v>
      </c>
      <c r="F487" s="134">
        <f t="shared" ref="F487" si="1285">F485+F486</f>
        <v>0</v>
      </c>
      <c r="G487" s="134">
        <f t="shared" ref="G487" si="1286">G485+G486</f>
        <v>0</v>
      </c>
      <c r="H487" s="134">
        <f t="shared" ref="H487" si="1287">H485+H486</f>
        <v>0</v>
      </c>
      <c r="I487" s="134">
        <f t="shared" ref="I487" si="1288">I485+I486</f>
        <v>600000</v>
      </c>
      <c r="J487" s="134">
        <f t="shared" ref="J487" si="1289">J485+J486</f>
        <v>0</v>
      </c>
      <c r="K487" s="134">
        <f t="shared" ref="K487" si="1290">K485+K486</f>
        <v>0</v>
      </c>
      <c r="L487" s="134">
        <f t="shared" ref="L487" si="1291">L485+L486</f>
        <v>0</v>
      </c>
      <c r="M487" s="134">
        <f t="shared" ref="M487" si="1292">M485+M486</f>
        <v>0</v>
      </c>
      <c r="N487" s="134">
        <f t="shared" ref="N487" si="1293">N485+N486</f>
        <v>0</v>
      </c>
      <c r="O487" s="134">
        <f t="shared" ref="O487" si="1294">O485+O486</f>
        <v>0</v>
      </c>
      <c r="P487" s="134">
        <f t="shared" ref="P487" si="1295">P485+P486</f>
        <v>600000</v>
      </c>
      <c r="Q487" s="140"/>
    </row>
    <row r="488" spans="1:17" s="135" customFormat="1" ht="15.75" hidden="1" x14ac:dyDescent="0.25">
      <c r="A488" s="66" t="s">
        <v>192</v>
      </c>
      <c r="B488" s="67" t="str">
        <f>'дод 5'!A298</f>
        <v>6030</v>
      </c>
      <c r="C488" s="67" t="str">
        <f>'дод 5'!B298</f>
        <v>0620</v>
      </c>
      <c r="D488" s="68" t="str">
        <f>'дод 5'!C298</f>
        <v>Організація благоустрою населених пунктів</v>
      </c>
      <c r="E488" s="134">
        <f t="shared" si="1192"/>
        <v>243320000</v>
      </c>
      <c r="F488" s="134">
        <v>242250000</v>
      </c>
      <c r="G488" s="134"/>
      <c r="H488" s="134">
        <f>43000000+380000</f>
        <v>43380000</v>
      </c>
      <c r="I488" s="134">
        <f>200000+870000</f>
        <v>1070000</v>
      </c>
      <c r="J488" s="134">
        <f t="shared" si="1216"/>
        <v>0</v>
      </c>
      <c r="K488" s="134"/>
      <c r="L488" s="134"/>
      <c r="M488" s="134"/>
      <c r="N488" s="134"/>
      <c r="O488" s="134"/>
      <c r="P488" s="134">
        <f t="shared" si="1193"/>
        <v>243320000</v>
      </c>
      <c r="Q488" s="140"/>
    </row>
    <row r="489" spans="1:17" s="135" customFormat="1" ht="15.75" hidden="1" x14ac:dyDescent="0.25">
      <c r="A489" s="66"/>
      <c r="B489" s="67"/>
      <c r="C489" s="67"/>
      <c r="D489" s="68" t="s">
        <v>537</v>
      </c>
      <c r="E489" s="134">
        <f t="shared" si="1192"/>
        <v>0</v>
      </c>
      <c r="F489" s="134"/>
      <c r="G489" s="134"/>
      <c r="H489" s="134"/>
      <c r="I489" s="134"/>
      <c r="J489" s="134">
        <f>L489+O489</f>
        <v>0</v>
      </c>
      <c r="K489" s="134"/>
      <c r="L489" s="134"/>
      <c r="M489" s="134"/>
      <c r="N489" s="134"/>
      <c r="O489" s="134"/>
      <c r="P489" s="134">
        <f t="shared" si="1193"/>
        <v>0</v>
      </c>
      <c r="Q489" s="140"/>
    </row>
    <row r="490" spans="1:17" s="135" customFormat="1" ht="15.75" hidden="1" x14ac:dyDescent="0.25">
      <c r="A490" s="66"/>
      <c r="B490" s="67"/>
      <c r="C490" s="67"/>
      <c r="D490" s="68" t="s">
        <v>538</v>
      </c>
      <c r="E490" s="134">
        <f>E488+E489</f>
        <v>243320000</v>
      </c>
      <c r="F490" s="134">
        <f t="shared" ref="F490" si="1296">F488+F489</f>
        <v>242250000</v>
      </c>
      <c r="G490" s="134">
        <f t="shared" ref="G490" si="1297">G488+G489</f>
        <v>0</v>
      </c>
      <c r="H490" s="134">
        <f t="shared" ref="H490" si="1298">H488+H489</f>
        <v>43380000</v>
      </c>
      <c r="I490" s="134">
        <f t="shared" ref="I490" si="1299">I488+I489</f>
        <v>1070000</v>
      </c>
      <c r="J490" s="134">
        <f t="shared" ref="J490" si="1300">J488+J489</f>
        <v>0</v>
      </c>
      <c r="K490" s="134">
        <f t="shared" ref="K490" si="1301">K488+K489</f>
        <v>0</v>
      </c>
      <c r="L490" s="134">
        <f t="shared" ref="L490" si="1302">L488+L489</f>
        <v>0</v>
      </c>
      <c r="M490" s="134">
        <f t="shared" ref="M490" si="1303">M488+M489</f>
        <v>0</v>
      </c>
      <c r="N490" s="134">
        <f t="shared" ref="N490" si="1304">N488+N489</f>
        <v>0</v>
      </c>
      <c r="O490" s="134">
        <f t="shared" ref="O490" si="1305">O488+O489</f>
        <v>0</v>
      </c>
      <c r="P490" s="134">
        <f t="shared" ref="P490" si="1306">P488+P489</f>
        <v>243320000</v>
      </c>
      <c r="Q490" s="140"/>
    </row>
    <row r="491" spans="1:17" s="135" customFormat="1" ht="31.5" hidden="1" x14ac:dyDescent="0.25">
      <c r="A491" s="66" t="s">
        <v>239</v>
      </c>
      <c r="B491" s="67" t="str">
        <f>'дод 5'!A304</f>
        <v>6090</v>
      </c>
      <c r="C491" s="67" t="str">
        <f>'дод 5'!B304</f>
        <v>0640</v>
      </c>
      <c r="D491" s="68" t="str">
        <f>'дод 5'!C304</f>
        <v>Інша діяльність у сфері житлово-комунального господарства</v>
      </c>
      <c r="E491" s="134">
        <f t="shared" si="1192"/>
        <v>8300120</v>
      </c>
      <c r="F491" s="134">
        <v>7380120</v>
      </c>
      <c r="G491" s="134"/>
      <c r="H491" s="134">
        <v>5000</v>
      </c>
      <c r="I491" s="134">
        <v>920000</v>
      </c>
      <c r="J491" s="134">
        <f t="shared" ref="J491" si="1307">L491+O491</f>
        <v>0</v>
      </c>
      <c r="K491" s="134"/>
      <c r="L491" s="134"/>
      <c r="M491" s="134"/>
      <c r="N491" s="134"/>
      <c r="O491" s="134"/>
      <c r="P491" s="134">
        <f t="shared" si="1193"/>
        <v>8300120</v>
      </c>
      <c r="Q491" s="140"/>
    </row>
    <row r="492" spans="1:17" s="135" customFormat="1" ht="15.75" hidden="1" x14ac:dyDescent="0.25">
      <c r="A492" s="66"/>
      <c r="B492" s="67"/>
      <c r="C492" s="67"/>
      <c r="D492" s="68" t="s">
        <v>537</v>
      </c>
      <c r="E492" s="134">
        <f t="shared" si="1192"/>
        <v>0</v>
      </c>
      <c r="F492" s="134"/>
      <c r="G492" s="134"/>
      <c r="H492" s="134"/>
      <c r="I492" s="134"/>
      <c r="J492" s="134">
        <f>L492+O492</f>
        <v>0</v>
      </c>
      <c r="K492" s="134"/>
      <c r="L492" s="134"/>
      <c r="M492" s="134"/>
      <c r="N492" s="134"/>
      <c r="O492" s="134"/>
      <c r="P492" s="134">
        <f t="shared" si="1193"/>
        <v>0</v>
      </c>
      <c r="Q492" s="140"/>
    </row>
    <row r="493" spans="1:17" s="135" customFormat="1" ht="15.75" hidden="1" x14ac:dyDescent="0.25">
      <c r="A493" s="66"/>
      <c r="B493" s="67"/>
      <c r="C493" s="67"/>
      <c r="D493" s="68" t="s">
        <v>538</v>
      </c>
      <c r="E493" s="134">
        <f>E491+E492</f>
        <v>8300120</v>
      </c>
      <c r="F493" s="134">
        <f t="shared" ref="F493" si="1308">F491+F492</f>
        <v>7380120</v>
      </c>
      <c r="G493" s="134">
        <f t="shared" ref="G493" si="1309">G491+G492</f>
        <v>0</v>
      </c>
      <c r="H493" s="134">
        <f t="shared" ref="H493" si="1310">H491+H492</f>
        <v>5000</v>
      </c>
      <c r="I493" s="134">
        <f t="shared" ref="I493" si="1311">I491+I492</f>
        <v>920000</v>
      </c>
      <c r="J493" s="134">
        <f t="shared" ref="J493" si="1312">J491+J492</f>
        <v>0</v>
      </c>
      <c r="K493" s="134">
        <f t="shared" ref="K493" si="1313">K491+K492</f>
        <v>0</v>
      </c>
      <c r="L493" s="134">
        <f t="shared" ref="L493" si="1314">L491+L492</f>
        <v>0</v>
      </c>
      <c r="M493" s="134">
        <f t="shared" ref="M493" si="1315">M491+M492</f>
        <v>0</v>
      </c>
      <c r="N493" s="134">
        <f t="shared" ref="N493" si="1316">N491+N492</f>
        <v>0</v>
      </c>
      <c r="O493" s="134">
        <f t="shared" ref="O493" si="1317">O491+O492</f>
        <v>0</v>
      </c>
      <c r="P493" s="134">
        <f t="shared" ref="P493" si="1318">P491+P492</f>
        <v>8300120</v>
      </c>
      <c r="Q493" s="140"/>
    </row>
    <row r="494" spans="1:17" s="135" customFormat="1" ht="31.5" hidden="1" x14ac:dyDescent="0.25">
      <c r="A494" s="66" t="s">
        <v>256</v>
      </c>
      <c r="B494" s="67" t="str">
        <f>'дод 5'!A325</f>
        <v>7310</v>
      </c>
      <c r="C494" s="67" t="str">
        <f>'дод 5'!B325</f>
        <v>0443</v>
      </c>
      <c r="D494" s="58" t="str">
        <f>'дод 5'!C325</f>
        <v>Будівництво1 об'єктів житлово-комунального господарства</v>
      </c>
      <c r="E494" s="134">
        <f t="shared" si="1192"/>
        <v>0</v>
      </c>
      <c r="F494" s="134"/>
      <c r="G494" s="134"/>
      <c r="H494" s="134"/>
      <c r="I494" s="134"/>
      <c r="J494" s="134">
        <f t="shared" si="1216"/>
        <v>11616100</v>
      </c>
      <c r="K494" s="134">
        <v>11616100</v>
      </c>
      <c r="L494" s="134">
        <v>0</v>
      </c>
      <c r="M494" s="134">
        <v>0</v>
      </c>
      <c r="N494" s="134">
        <v>0</v>
      </c>
      <c r="O494" s="134">
        <v>11616100</v>
      </c>
      <c r="P494" s="134">
        <f t="shared" si="1193"/>
        <v>11616100</v>
      </c>
      <c r="Q494" s="140"/>
    </row>
    <row r="495" spans="1:17" s="135" customFormat="1" ht="15.75" hidden="1" x14ac:dyDescent="0.25">
      <c r="A495" s="66"/>
      <c r="B495" s="67"/>
      <c r="C495" s="67"/>
      <c r="D495" s="68" t="s">
        <v>537</v>
      </c>
      <c r="E495" s="134">
        <f t="shared" si="1192"/>
        <v>0</v>
      </c>
      <c r="F495" s="134"/>
      <c r="G495" s="134"/>
      <c r="H495" s="134"/>
      <c r="I495" s="134"/>
      <c r="J495" s="134">
        <f>L495+O495</f>
        <v>0</v>
      </c>
      <c r="K495" s="134"/>
      <c r="L495" s="134"/>
      <c r="M495" s="134"/>
      <c r="N495" s="134"/>
      <c r="O495" s="134"/>
      <c r="P495" s="134">
        <f t="shared" si="1193"/>
        <v>0</v>
      </c>
      <c r="Q495" s="140"/>
    </row>
    <row r="496" spans="1:17" s="135" customFormat="1" ht="15.75" hidden="1" x14ac:dyDescent="0.25">
      <c r="A496" s="66"/>
      <c r="B496" s="67"/>
      <c r="C496" s="67"/>
      <c r="D496" s="68" t="s">
        <v>538</v>
      </c>
      <c r="E496" s="134">
        <f>E494+E495</f>
        <v>0</v>
      </c>
      <c r="F496" s="134">
        <f t="shared" ref="F496" si="1319">F494+F495</f>
        <v>0</v>
      </c>
      <c r="G496" s="134">
        <f t="shared" ref="G496" si="1320">G494+G495</f>
        <v>0</v>
      </c>
      <c r="H496" s="134">
        <f t="shared" ref="H496" si="1321">H494+H495</f>
        <v>0</v>
      </c>
      <c r="I496" s="134">
        <f t="shared" ref="I496" si="1322">I494+I495</f>
        <v>0</v>
      </c>
      <c r="J496" s="134">
        <f t="shared" ref="J496" si="1323">J494+J495</f>
        <v>11616100</v>
      </c>
      <c r="K496" s="134">
        <f t="shared" ref="K496" si="1324">K494+K495</f>
        <v>11616100</v>
      </c>
      <c r="L496" s="134">
        <f t="shared" ref="L496" si="1325">L494+L495</f>
        <v>0</v>
      </c>
      <c r="M496" s="134">
        <f t="shared" ref="M496" si="1326">M494+M495</f>
        <v>0</v>
      </c>
      <c r="N496" s="134">
        <f t="shared" ref="N496" si="1327">N494+N495</f>
        <v>0</v>
      </c>
      <c r="O496" s="134">
        <f t="shared" ref="O496" si="1328">O494+O495</f>
        <v>11616100</v>
      </c>
      <c r="P496" s="134">
        <f t="shared" ref="P496" si="1329">P494+P495</f>
        <v>11616100</v>
      </c>
      <c r="Q496" s="140"/>
    </row>
    <row r="497" spans="1:17" s="135" customFormat="1" ht="15.75" hidden="1" x14ac:dyDescent="0.25">
      <c r="A497" s="66" t="s">
        <v>258</v>
      </c>
      <c r="B497" s="67" t="str">
        <f>'дод 5'!A340</f>
        <v>7330</v>
      </c>
      <c r="C497" s="67" t="str">
        <f>'дод 5'!B340</f>
        <v>0443</v>
      </c>
      <c r="D497" s="58" t="str">
        <f>'дод 5'!C340</f>
        <v>Будівництво1 інших об'єктів комунальної власності</v>
      </c>
      <c r="E497" s="134">
        <f t="shared" si="1192"/>
        <v>0</v>
      </c>
      <c r="F497" s="134"/>
      <c r="G497" s="134"/>
      <c r="H497" s="134"/>
      <c r="I497" s="134"/>
      <c r="J497" s="134">
        <f>L497+O497</f>
        <v>10000000</v>
      </c>
      <c r="K497" s="134">
        <v>10000000</v>
      </c>
      <c r="L497" s="134"/>
      <c r="M497" s="134"/>
      <c r="N497" s="134"/>
      <c r="O497" s="134">
        <v>10000000</v>
      </c>
      <c r="P497" s="134">
        <f t="shared" si="1193"/>
        <v>10000000</v>
      </c>
      <c r="Q497" s="140"/>
    </row>
    <row r="498" spans="1:17" s="135" customFormat="1" ht="15.75" hidden="1" x14ac:dyDescent="0.25">
      <c r="A498" s="66"/>
      <c r="B498" s="67"/>
      <c r="C498" s="67"/>
      <c r="D498" s="68" t="s">
        <v>537</v>
      </c>
      <c r="E498" s="134">
        <f t="shared" si="1192"/>
        <v>0</v>
      </c>
      <c r="F498" s="134"/>
      <c r="G498" s="134"/>
      <c r="H498" s="134"/>
      <c r="I498" s="134"/>
      <c r="J498" s="134">
        <f>L498+O498</f>
        <v>0</v>
      </c>
      <c r="K498" s="134"/>
      <c r="L498" s="134"/>
      <c r="M498" s="134"/>
      <c r="N498" s="134"/>
      <c r="O498" s="134"/>
      <c r="P498" s="134">
        <f t="shared" si="1193"/>
        <v>0</v>
      </c>
      <c r="Q498" s="140"/>
    </row>
    <row r="499" spans="1:17" s="135" customFormat="1" ht="15.75" hidden="1" x14ac:dyDescent="0.25">
      <c r="A499" s="66"/>
      <c r="B499" s="67"/>
      <c r="C499" s="67"/>
      <c r="D499" s="68" t="s">
        <v>538</v>
      </c>
      <c r="E499" s="134">
        <f>E497+E498</f>
        <v>0</v>
      </c>
      <c r="F499" s="134">
        <f t="shared" ref="F499" si="1330">F497+F498</f>
        <v>0</v>
      </c>
      <c r="G499" s="134">
        <f t="shared" ref="G499" si="1331">G497+G498</f>
        <v>0</v>
      </c>
      <c r="H499" s="134">
        <f t="shared" ref="H499" si="1332">H497+H498</f>
        <v>0</v>
      </c>
      <c r="I499" s="134">
        <f t="shared" ref="I499" si="1333">I497+I498</f>
        <v>0</v>
      </c>
      <c r="J499" s="134">
        <f t="shared" ref="J499" si="1334">J497+J498</f>
        <v>10000000</v>
      </c>
      <c r="K499" s="134">
        <f t="shared" ref="K499" si="1335">K497+K498</f>
        <v>10000000</v>
      </c>
      <c r="L499" s="134">
        <f t="shared" ref="L499" si="1336">L497+L498</f>
        <v>0</v>
      </c>
      <c r="M499" s="134">
        <f t="shared" ref="M499" si="1337">M497+M498</f>
        <v>0</v>
      </c>
      <c r="N499" s="134">
        <f t="shared" ref="N499" si="1338">N497+N498</f>
        <v>0</v>
      </c>
      <c r="O499" s="134">
        <f t="shared" ref="O499" si="1339">O497+O498</f>
        <v>10000000</v>
      </c>
      <c r="P499" s="134">
        <f t="shared" ref="P499" si="1340">P497+P498</f>
        <v>10000000</v>
      </c>
      <c r="Q499" s="140"/>
    </row>
    <row r="500" spans="1:17" s="135" customFormat="1" ht="31.5" hidden="1" x14ac:dyDescent="0.25">
      <c r="A500" s="66" t="s">
        <v>193</v>
      </c>
      <c r="B500" s="67">
        <v>7340</v>
      </c>
      <c r="C500" s="67" t="str">
        <f>'дод 5'!B337</f>
        <v>0443</v>
      </c>
      <c r="D500" s="68" t="str">
        <f>'дод 5'!C343</f>
        <v>Проектування, реставрація та охорона пам'яток архітектури</v>
      </c>
      <c r="E500" s="134">
        <f t="shared" ref="E500:E507" si="1341">F500+I500</f>
        <v>0</v>
      </c>
      <c r="F500" s="134"/>
      <c r="G500" s="134"/>
      <c r="H500" s="134"/>
      <c r="I500" s="134"/>
      <c r="J500" s="134">
        <f>L500+O500</f>
        <v>0</v>
      </c>
      <c r="K500" s="134"/>
      <c r="L500" s="134"/>
      <c r="M500" s="134"/>
      <c r="N500" s="134"/>
      <c r="O500" s="134"/>
      <c r="P500" s="134">
        <f t="shared" ref="P500:P507" si="1342">E500+J500</f>
        <v>0</v>
      </c>
      <c r="Q500" s="140"/>
    </row>
    <row r="501" spans="1:17" s="135" customFormat="1" ht="15.75" hidden="1" x14ac:dyDescent="0.25">
      <c r="A501" s="66"/>
      <c r="B501" s="67"/>
      <c r="C501" s="67"/>
      <c r="D501" s="68" t="s">
        <v>537</v>
      </c>
      <c r="E501" s="134">
        <f t="shared" si="1341"/>
        <v>0</v>
      </c>
      <c r="F501" s="134"/>
      <c r="G501" s="134"/>
      <c r="H501" s="134"/>
      <c r="I501" s="134"/>
      <c r="J501" s="134">
        <f>L501+O501</f>
        <v>0</v>
      </c>
      <c r="K501" s="134"/>
      <c r="L501" s="134"/>
      <c r="M501" s="134"/>
      <c r="N501" s="134"/>
      <c r="O501" s="134"/>
      <c r="P501" s="134">
        <f t="shared" si="1342"/>
        <v>0</v>
      </c>
      <c r="Q501" s="140"/>
    </row>
    <row r="502" spans="1:17" s="135" customFormat="1" ht="15.75" hidden="1" x14ac:dyDescent="0.25">
      <c r="A502" s="66"/>
      <c r="B502" s="67"/>
      <c r="C502" s="67"/>
      <c r="D502" s="68" t="s">
        <v>538</v>
      </c>
      <c r="E502" s="134">
        <f>E500+E501</f>
        <v>0</v>
      </c>
      <c r="F502" s="134">
        <f t="shared" ref="F502" si="1343">F500+F501</f>
        <v>0</v>
      </c>
      <c r="G502" s="134">
        <f t="shared" ref="G502" si="1344">G500+G501</f>
        <v>0</v>
      </c>
      <c r="H502" s="134">
        <f t="shared" ref="H502" si="1345">H500+H501</f>
        <v>0</v>
      </c>
      <c r="I502" s="134">
        <f t="shared" ref="I502" si="1346">I500+I501</f>
        <v>0</v>
      </c>
      <c r="J502" s="134">
        <f t="shared" ref="J502:O502" si="1347">J500+J501</f>
        <v>0</v>
      </c>
      <c r="K502" s="134">
        <f t="shared" si="1347"/>
        <v>0</v>
      </c>
      <c r="L502" s="134">
        <f t="shared" si="1347"/>
        <v>0</v>
      </c>
      <c r="M502" s="134">
        <f t="shared" si="1347"/>
        <v>0</v>
      </c>
      <c r="N502" s="134">
        <f t="shared" si="1347"/>
        <v>0</v>
      </c>
      <c r="O502" s="134">
        <f t="shared" si="1347"/>
        <v>0</v>
      </c>
      <c r="P502" s="134">
        <f t="shared" ref="P502" si="1348">P500+P501</f>
        <v>0</v>
      </c>
      <c r="Q502" s="140"/>
    </row>
    <row r="503" spans="1:17" s="138" customFormat="1" ht="31.5" hidden="1" x14ac:dyDescent="0.25">
      <c r="A503" s="66" t="s">
        <v>378</v>
      </c>
      <c r="B503" s="67">
        <v>7530</v>
      </c>
      <c r="C503" s="66" t="s">
        <v>223</v>
      </c>
      <c r="D503" s="99" t="s">
        <v>221</v>
      </c>
      <c r="E503" s="134">
        <f t="shared" si="1341"/>
        <v>0</v>
      </c>
      <c r="F503" s="134"/>
      <c r="G503" s="137"/>
      <c r="H503" s="137"/>
      <c r="I503" s="137"/>
      <c r="J503" s="134">
        <f t="shared" ref="J503:J506" si="1349">L503+O503</f>
        <v>0</v>
      </c>
      <c r="K503" s="134"/>
      <c r="L503" s="134"/>
      <c r="M503" s="134"/>
      <c r="N503" s="134"/>
      <c r="O503" s="134"/>
      <c r="P503" s="134">
        <f t="shared" si="1342"/>
        <v>0</v>
      </c>
      <c r="Q503" s="140"/>
    </row>
    <row r="504" spans="1:17" s="138" customFormat="1" ht="15.75" hidden="1" x14ac:dyDescent="0.25">
      <c r="A504" s="66"/>
      <c r="B504" s="67"/>
      <c r="C504" s="66"/>
      <c r="D504" s="68" t="s">
        <v>537</v>
      </c>
      <c r="E504" s="134">
        <f t="shared" si="1341"/>
        <v>0</v>
      </c>
      <c r="F504" s="134"/>
      <c r="G504" s="134"/>
      <c r="H504" s="134"/>
      <c r="I504" s="134"/>
      <c r="J504" s="134">
        <f>L504+O504</f>
        <v>0</v>
      </c>
      <c r="K504" s="134"/>
      <c r="L504" s="134"/>
      <c r="M504" s="134"/>
      <c r="N504" s="134"/>
      <c r="O504" s="134"/>
      <c r="P504" s="134">
        <f t="shared" si="1342"/>
        <v>0</v>
      </c>
      <c r="Q504" s="140"/>
    </row>
    <row r="505" spans="1:17" s="138" customFormat="1" ht="15.75" hidden="1" x14ac:dyDescent="0.25">
      <c r="A505" s="66"/>
      <c r="B505" s="67"/>
      <c r="C505" s="66"/>
      <c r="D505" s="68" t="s">
        <v>538</v>
      </c>
      <c r="E505" s="134">
        <f>E503+E504</f>
        <v>0</v>
      </c>
      <c r="F505" s="134">
        <f t="shared" ref="F505" si="1350">F503+F504</f>
        <v>0</v>
      </c>
      <c r="G505" s="134">
        <f t="shared" ref="G505" si="1351">G503+G504</f>
        <v>0</v>
      </c>
      <c r="H505" s="134">
        <f t="shared" ref="H505" si="1352">H503+H504</f>
        <v>0</v>
      </c>
      <c r="I505" s="134">
        <f t="shared" ref="I505" si="1353">I503+I504</f>
        <v>0</v>
      </c>
      <c r="J505" s="134">
        <f t="shared" ref="J505" si="1354">J503+J504</f>
        <v>0</v>
      </c>
      <c r="K505" s="134">
        <f t="shared" ref="K505" si="1355">K503+K504</f>
        <v>0</v>
      </c>
      <c r="L505" s="134">
        <f t="shared" ref="L505" si="1356">L503+L504</f>
        <v>0</v>
      </c>
      <c r="M505" s="134">
        <f t="shared" ref="M505" si="1357">M503+M504</f>
        <v>0</v>
      </c>
      <c r="N505" s="134">
        <f t="shared" ref="N505" si="1358">N503+N504</f>
        <v>0</v>
      </c>
      <c r="O505" s="134">
        <f t="shared" ref="O505" si="1359">O503+O504</f>
        <v>0</v>
      </c>
      <c r="P505" s="134">
        <f t="shared" ref="P505" si="1360">P503+P504</f>
        <v>0</v>
      </c>
      <c r="Q505" s="140"/>
    </row>
    <row r="506" spans="1:17" s="138" customFormat="1" ht="47.25" hidden="1" x14ac:dyDescent="0.25">
      <c r="A506" s="66" t="s">
        <v>525</v>
      </c>
      <c r="B506" s="67">
        <v>7375</v>
      </c>
      <c r="C506" s="66" t="s">
        <v>77</v>
      </c>
      <c r="D506" s="99" t="s">
        <v>526</v>
      </c>
      <c r="E506" s="134">
        <f t="shared" si="1341"/>
        <v>7000000</v>
      </c>
      <c r="F506" s="134">
        <v>7000000</v>
      </c>
      <c r="G506" s="137"/>
      <c r="H506" s="137"/>
      <c r="I506" s="137"/>
      <c r="J506" s="134">
        <f t="shared" si="1349"/>
        <v>1500000</v>
      </c>
      <c r="K506" s="134">
        <v>1500000</v>
      </c>
      <c r="L506" s="134"/>
      <c r="M506" s="134"/>
      <c r="N506" s="134"/>
      <c r="O506" s="134">
        <v>1500000</v>
      </c>
      <c r="P506" s="134">
        <f t="shared" si="1342"/>
        <v>8500000</v>
      </c>
      <c r="Q506" s="140"/>
    </row>
    <row r="507" spans="1:17" s="138" customFormat="1" ht="15.75" hidden="1" x14ac:dyDescent="0.25">
      <c r="A507" s="66"/>
      <c r="B507" s="67"/>
      <c r="C507" s="66"/>
      <c r="D507" s="68" t="s">
        <v>537</v>
      </c>
      <c r="E507" s="134">
        <f t="shared" si="1341"/>
        <v>0</v>
      </c>
      <c r="F507" s="134"/>
      <c r="G507" s="134"/>
      <c r="H507" s="134"/>
      <c r="I507" s="134"/>
      <c r="J507" s="134">
        <f>L507+O507</f>
        <v>0</v>
      </c>
      <c r="K507" s="134"/>
      <c r="L507" s="134"/>
      <c r="M507" s="134"/>
      <c r="N507" s="134"/>
      <c r="O507" s="134"/>
      <c r="P507" s="134">
        <f t="shared" si="1342"/>
        <v>0</v>
      </c>
      <c r="Q507" s="140"/>
    </row>
    <row r="508" spans="1:17" s="138" customFormat="1" ht="15.75" hidden="1" x14ac:dyDescent="0.25">
      <c r="A508" s="66"/>
      <c r="B508" s="67"/>
      <c r="C508" s="66"/>
      <c r="D508" s="68" t="s">
        <v>538</v>
      </c>
      <c r="E508" s="134">
        <f>E506+E507</f>
        <v>7000000</v>
      </c>
      <c r="F508" s="134">
        <f t="shared" ref="F508" si="1361">F506+F507</f>
        <v>7000000</v>
      </c>
      <c r="G508" s="134">
        <f t="shared" ref="G508" si="1362">G506+G507</f>
        <v>0</v>
      </c>
      <c r="H508" s="134">
        <f t="shared" ref="H508" si="1363">H506+H507</f>
        <v>0</v>
      </c>
      <c r="I508" s="134">
        <f t="shared" ref="I508" si="1364">I506+I507</f>
        <v>0</v>
      </c>
      <c r="J508" s="134">
        <f t="shared" ref="J508" si="1365">J506+J507</f>
        <v>1500000</v>
      </c>
      <c r="K508" s="134">
        <f t="shared" ref="K508" si="1366">K506+K507</f>
        <v>1500000</v>
      </c>
      <c r="L508" s="134">
        <f t="shared" ref="L508" si="1367">L506+L507</f>
        <v>0</v>
      </c>
      <c r="M508" s="134">
        <f t="shared" ref="M508" si="1368">M506+M507</f>
        <v>0</v>
      </c>
      <c r="N508" s="134">
        <f t="shared" ref="N508" si="1369">N506+N507</f>
        <v>0</v>
      </c>
      <c r="O508" s="134">
        <f t="shared" ref="O508" si="1370">O506+O507</f>
        <v>1500000</v>
      </c>
      <c r="P508" s="134">
        <f t="shared" ref="P508" si="1371">P506+P507</f>
        <v>8500000</v>
      </c>
      <c r="Q508" s="140"/>
    </row>
    <row r="509" spans="1:17" s="138" customFormat="1" ht="66.400000000000006" hidden="1" customHeight="1" x14ac:dyDescent="0.25">
      <c r="A509" s="66" t="s">
        <v>553</v>
      </c>
      <c r="B509" s="67">
        <v>7384</v>
      </c>
      <c r="C509" s="66" t="s">
        <v>77</v>
      </c>
      <c r="D509" s="61" t="s">
        <v>548</v>
      </c>
      <c r="E509" s="134">
        <f t="shared" ref="E509:E511" si="1372">F509+I509</f>
        <v>0</v>
      </c>
      <c r="F509" s="134"/>
      <c r="G509" s="137"/>
      <c r="H509" s="137"/>
      <c r="I509" s="137"/>
      <c r="J509" s="134">
        <f t="shared" ref="J509:J511" si="1373">L509+O509</f>
        <v>0</v>
      </c>
      <c r="K509" s="134"/>
      <c r="L509" s="134"/>
      <c r="M509" s="134"/>
      <c r="N509" s="134"/>
      <c r="O509" s="134"/>
      <c r="P509" s="134">
        <f t="shared" ref="P509:P511" si="1374">E509+J509</f>
        <v>0</v>
      </c>
      <c r="Q509" s="140"/>
    </row>
    <row r="510" spans="1:17" s="138" customFormat="1" ht="15.75" hidden="1" x14ac:dyDescent="0.25">
      <c r="A510" s="66"/>
      <c r="B510" s="67"/>
      <c r="C510" s="66"/>
      <c r="D510" s="61" t="s">
        <v>556</v>
      </c>
      <c r="E510" s="134">
        <f t="shared" si="1372"/>
        <v>0</v>
      </c>
      <c r="F510" s="134"/>
      <c r="G510" s="137"/>
      <c r="H510" s="137"/>
      <c r="I510" s="137"/>
      <c r="J510" s="134">
        <f t="shared" si="1373"/>
        <v>0</v>
      </c>
      <c r="K510" s="134"/>
      <c r="L510" s="134"/>
      <c r="M510" s="134"/>
      <c r="N510" s="134"/>
      <c r="O510" s="134"/>
      <c r="P510" s="134">
        <f t="shared" si="1374"/>
        <v>0</v>
      </c>
      <c r="Q510" s="140"/>
    </row>
    <row r="511" spans="1:17" s="138" customFormat="1" ht="126" hidden="1" x14ac:dyDescent="0.25">
      <c r="A511" s="66"/>
      <c r="B511" s="67"/>
      <c r="C511" s="66"/>
      <c r="D511" s="141" t="s">
        <v>554</v>
      </c>
      <c r="E511" s="134">
        <f t="shared" si="1372"/>
        <v>0</v>
      </c>
      <c r="F511" s="134"/>
      <c r="G511" s="137"/>
      <c r="H511" s="137"/>
      <c r="I511" s="137"/>
      <c r="J511" s="134">
        <f t="shared" si="1373"/>
        <v>0</v>
      </c>
      <c r="K511" s="134"/>
      <c r="L511" s="134"/>
      <c r="M511" s="134"/>
      <c r="N511" s="134"/>
      <c r="O511" s="134"/>
      <c r="P511" s="134">
        <f t="shared" si="1374"/>
        <v>0</v>
      </c>
      <c r="Q511" s="140"/>
    </row>
    <row r="512" spans="1:17" s="138" customFormat="1" ht="15.75" hidden="1" x14ac:dyDescent="0.25">
      <c r="A512" s="66"/>
      <c r="B512" s="67"/>
      <c r="C512" s="66"/>
      <c r="D512" s="61" t="s">
        <v>555</v>
      </c>
      <c r="E512" s="134">
        <f>E509+E510</f>
        <v>0</v>
      </c>
      <c r="F512" s="134">
        <f t="shared" ref="F512:P512" si="1375">F509+F510</f>
        <v>0</v>
      </c>
      <c r="G512" s="134">
        <f t="shared" si="1375"/>
        <v>0</v>
      </c>
      <c r="H512" s="134">
        <f t="shared" si="1375"/>
        <v>0</v>
      </c>
      <c r="I512" s="134">
        <f t="shared" si="1375"/>
        <v>0</v>
      </c>
      <c r="J512" s="134">
        <f t="shared" si="1375"/>
        <v>0</v>
      </c>
      <c r="K512" s="134">
        <f t="shared" si="1375"/>
        <v>0</v>
      </c>
      <c r="L512" s="134">
        <f t="shared" si="1375"/>
        <v>0</v>
      </c>
      <c r="M512" s="134">
        <f t="shared" si="1375"/>
        <v>0</v>
      </c>
      <c r="N512" s="134">
        <f t="shared" si="1375"/>
        <v>0</v>
      </c>
      <c r="O512" s="134">
        <f t="shared" si="1375"/>
        <v>0</v>
      </c>
      <c r="P512" s="134">
        <f t="shared" si="1375"/>
        <v>0</v>
      </c>
      <c r="Q512" s="140"/>
    </row>
    <row r="513" spans="1:17" s="138" customFormat="1" ht="126" hidden="1" x14ac:dyDescent="0.25">
      <c r="A513" s="66"/>
      <c r="B513" s="67"/>
      <c r="C513" s="66"/>
      <c r="D513" s="141" t="s">
        <v>554</v>
      </c>
      <c r="E513" s="134">
        <f>E511</f>
        <v>0</v>
      </c>
      <c r="F513" s="134">
        <f t="shared" ref="F513:P513" si="1376">F511</f>
        <v>0</v>
      </c>
      <c r="G513" s="134">
        <f t="shared" si="1376"/>
        <v>0</v>
      </c>
      <c r="H513" s="134">
        <f t="shared" si="1376"/>
        <v>0</v>
      </c>
      <c r="I513" s="134">
        <f t="shared" si="1376"/>
        <v>0</v>
      </c>
      <c r="J513" s="134">
        <f t="shared" si="1376"/>
        <v>0</v>
      </c>
      <c r="K513" s="134">
        <f t="shared" si="1376"/>
        <v>0</v>
      </c>
      <c r="L513" s="134">
        <f t="shared" si="1376"/>
        <v>0</v>
      </c>
      <c r="M513" s="134">
        <f t="shared" si="1376"/>
        <v>0</v>
      </c>
      <c r="N513" s="134">
        <f t="shared" si="1376"/>
        <v>0</v>
      </c>
      <c r="O513" s="134">
        <f t="shared" si="1376"/>
        <v>0</v>
      </c>
      <c r="P513" s="134">
        <f t="shared" si="1376"/>
        <v>0</v>
      </c>
      <c r="Q513" s="140"/>
    </row>
    <row r="514" spans="1:17" s="135" customFormat="1" ht="15.75" hidden="1" x14ac:dyDescent="0.25">
      <c r="A514" s="66" t="s">
        <v>194</v>
      </c>
      <c r="B514" s="67" t="str">
        <f>'дод 5'!A394</f>
        <v>7640</v>
      </c>
      <c r="C514" s="66" t="str">
        <f>'дод 5'!B394</f>
        <v>0470</v>
      </c>
      <c r="D514" s="68" t="s">
        <v>375</v>
      </c>
      <c r="E514" s="134">
        <f t="shared" si="1192"/>
        <v>2300000</v>
      </c>
      <c r="F514" s="134">
        <v>100000</v>
      </c>
      <c r="G514" s="134"/>
      <c r="H514" s="134"/>
      <c r="I514" s="134">
        <f>2300000-100000</f>
        <v>2200000</v>
      </c>
      <c r="J514" s="134">
        <f t="shared" si="1216"/>
        <v>0</v>
      </c>
      <c r="K514" s="134"/>
      <c r="L514" s="134"/>
      <c r="M514" s="134"/>
      <c r="N514" s="134"/>
      <c r="O514" s="134"/>
      <c r="P514" s="134">
        <f t="shared" si="1193"/>
        <v>2300000</v>
      </c>
      <c r="Q514" s="140"/>
    </row>
    <row r="515" spans="1:17" s="135" customFormat="1" ht="15.75" hidden="1" x14ac:dyDescent="0.25">
      <c r="A515" s="66"/>
      <c r="B515" s="67"/>
      <c r="C515" s="66"/>
      <c r="D515" s="68" t="s">
        <v>537</v>
      </c>
      <c r="E515" s="134">
        <f t="shared" si="1192"/>
        <v>0</v>
      </c>
      <c r="F515" s="134"/>
      <c r="G515" s="134"/>
      <c r="H515" s="134"/>
      <c r="I515" s="134"/>
      <c r="J515" s="134">
        <f>L515+O515</f>
        <v>0</v>
      </c>
      <c r="K515" s="134"/>
      <c r="L515" s="134"/>
      <c r="M515" s="134"/>
      <c r="N515" s="134"/>
      <c r="O515" s="134"/>
      <c r="P515" s="134">
        <f t="shared" si="1193"/>
        <v>0</v>
      </c>
      <c r="Q515" s="140"/>
    </row>
    <row r="516" spans="1:17" s="135" customFormat="1" ht="15.75" hidden="1" x14ac:dyDescent="0.25">
      <c r="A516" s="66"/>
      <c r="B516" s="67"/>
      <c r="C516" s="66"/>
      <c r="D516" s="68" t="s">
        <v>538</v>
      </c>
      <c r="E516" s="134">
        <f>E514+E515</f>
        <v>2300000</v>
      </c>
      <c r="F516" s="134">
        <f t="shared" ref="F516:P516" si="1377">F514+F515</f>
        <v>100000</v>
      </c>
      <c r="G516" s="134">
        <f t="shared" si="1377"/>
        <v>0</v>
      </c>
      <c r="H516" s="134">
        <f t="shared" si="1377"/>
        <v>0</v>
      </c>
      <c r="I516" s="134">
        <f t="shared" si="1377"/>
        <v>2200000</v>
      </c>
      <c r="J516" s="134">
        <f t="shared" si="1377"/>
        <v>0</v>
      </c>
      <c r="K516" s="134">
        <f t="shared" si="1377"/>
        <v>0</v>
      </c>
      <c r="L516" s="134">
        <f t="shared" si="1377"/>
        <v>0</v>
      </c>
      <c r="M516" s="134">
        <f t="shared" si="1377"/>
        <v>0</v>
      </c>
      <c r="N516" s="134">
        <f t="shared" si="1377"/>
        <v>0</v>
      </c>
      <c r="O516" s="134">
        <f t="shared" si="1377"/>
        <v>0</v>
      </c>
      <c r="P516" s="134">
        <f t="shared" si="1377"/>
        <v>2300000</v>
      </c>
      <c r="Q516" s="140"/>
    </row>
    <row r="517" spans="1:17" s="135" customFormat="1" ht="31.5" hidden="1" x14ac:dyDescent="0.25">
      <c r="A517" s="66" t="s">
        <v>311</v>
      </c>
      <c r="B517" s="67" t="str">
        <f>'дод 5'!A404</f>
        <v>7670</v>
      </c>
      <c r="C517" s="66" t="str">
        <f>'дод 5'!B404</f>
        <v>0490</v>
      </c>
      <c r="D517" s="68" t="str">
        <f>'дод 5'!C404</f>
        <v>Внески до статутного капіталу суб'єктів господарювання</v>
      </c>
      <c r="E517" s="134">
        <f>F517+I517</f>
        <v>0</v>
      </c>
      <c r="F517" s="134"/>
      <c r="G517" s="134"/>
      <c r="H517" s="134"/>
      <c r="I517" s="134"/>
      <c r="J517" s="134">
        <f>L517+O517</f>
        <v>0</v>
      </c>
      <c r="K517" s="134"/>
      <c r="L517" s="134"/>
      <c r="M517" s="134"/>
      <c r="N517" s="134"/>
      <c r="O517" s="134"/>
      <c r="P517" s="134">
        <f>E517+J517</f>
        <v>0</v>
      </c>
      <c r="Q517" s="140"/>
    </row>
    <row r="518" spans="1:17" s="135" customFormat="1" ht="15.75" hidden="1" x14ac:dyDescent="0.25">
      <c r="A518" s="66"/>
      <c r="B518" s="67"/>
      <c r="C518" s="66"/>
      <c r="D518" s="68" t="s">
        <v>537</v>
      </c>
      <c r="E518" s="134">
        <f t="shared" ref="E518" si="1378">F518+I518</f>
        <v>0</v>
      </c>
      <c r="F518" s="134"/>
      <c r="G518" s="134"/>
      <c r="H518" s="134"/>
      <c r="I518" s="134"/>
      <c r="J518" s="134">
        <f>L518+O518</f>
        <v>0</v>
      </c>
      <c r="K518" s="134"/>
      <c r="L518" s="134"/>
      <c r="M518" s="134"/>
      <c r="N518" s="134"/>
      <c r="O518" s="134"/>
      <c r="P518" s="134">
        <f t="shared" ref="P518" si="1379">E518+J518</f>
        <v>0</v>
      </c>
      <c r="Q518" s="140"/>
    </row>
    <row r="519" spans="1:17" s="135" customFormat="1" ht="15.75" hidden="1" x14ac:dyDescent="0.25">
      <c r="A519" s="66"/>
      <c r="B519" s="67"/>
      <c r="C519" s="66"/>
      <c r="D519" s="68" t="s">
        <v>538</v>
      </c>
      <c r="E519" s="134">
        <f>E517+E518</f>
        <v>0</v>
      </c>
      <c r="F519" s="134">
        <f t="shared" ref="F519" si="1380">F517+F518</f>
        <v>0</v>
      </c>
      <c r="G519" s="134">
        <f t="shared" ref="G519" si="1381">G517+G518</f>
        <v>0</v>
      </c>
      <c r="H519" s="134">
        <f t="shared" ref="H519" si="1382">H517+H518</f>
        <v>0</v>
      </c>
      <c r="I519" s="134">
        <f t="shared" ref="I519" si="1383">I517+I518</f>
        <v>0</v>
      </c>
      <c r="J519" s="134">
        <f t="shared" ref="J519" si="1384">J517+J518</f>
        <v>0</v>
      </c>
      <c r="K519" s="134">
        <f t="shared" ref="K519" si="1385">K517+K518</f>
        <v>0</v>
      </c>
      <c r="L519" s="134">
        <f t="shared" ref="L519" si="1386">L517+L518</f>
        <v>0</v>
      </c>
      <c r="M519" s="134">
        <f t="shared" ref="M519" si="1387">M517+M518</f>
        <v>0</v>
      </c>
      <c r="N519" s="134">
        <f t="shared" ref="N519" si="1388">N517+N518</f>
        <v>0</v>
      </c>
      <c r="O519" s="134">
        <f t="shared" ref="O519" si="1389">O517+O518</f>
        <v>0</v>
      </c>
      <c r="P519" s="134">
        <f t="shared" ref="P519" si="1390">P517+P518</f>
        <v>0</v>
      </c>
      <c r="Q519" s="140"/>
    </row>
    <row r="520" spans="1:17" s="135" customFormat="1" ht="110.25" hidden="1" x14ac:dyDescent="0.25">
      <c r="A520" s="66" t="s">
        <v>281</v>
      </c>
      <c r="B520" s="67">
        <v>7691</v>
      </c>
      <c r="C520" s="67" t="s">
        <v>77</v>
      </c>
      <c r="D520" s="68" t="str">
        <f>'дод 5'!C410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0" s="134">
        <f t="shared" si="1192"/>
        <v>0</v>
      </c>
      <c r="F520" s="134"/>
      <c r="G520" s="134"/>
      <c r="H520" s="134"/>
      <c r="I520" s="134"/>
      <c r="J520" s="134">
        <f t="shared" si="1216"/>
        <v>60000</v>
      </c>
      <c r="K520" s="134"/>
      <c r="L520" s="134">
        <v>60000</v>
      </c>
      <c r="M520" s="134"/>
      <c r="N520" s="134"/>
      <c r="O520" s="134"/>
      <c r="P520" s="134">
        <f t="shared" si="1193"/>
        <v>60000</v>
      </c>
      <c r="Q520" s="140"/>
    </row>
    <row r="521" spans="1:17" s="135" customFormat="1" ht="15.75" hidden="1" x14ac:dyDescent="0.25">
      <c r="A521" s="66"/>
      <c r="B521" s="67"/>
      <c r="C521" s="67"/>
      <c r="D521" s="68" t="s">
        <v>537</v>
      </c>
      <c r="E521" s="134">
        <f t="shared" si="1192"/>
        <v>0</v>
      </c>
      <c r="F521" s="134"/>
      <c r="G521" s="134"/>
      <c r="H521" s="134"/>
      <c r="I521" s="134"/>
      <c r="J521" s="134">
        <f>L521+O521</f>
        <v>0</v>
      </c>
      <c r="K521" s="134"/>
      <c r="L521" s="134"/>
      <c r="M521" s="134"/>
      <c r="N521" s="134"/>
      <c r="O521" s="134"/>
      <c r="P521" s="134">
        <f t="shared" ref="P521" si="1391">E521+J521</f>
        <v>0</v>
      </c>
      <c r="Q521" s="140"/>
    </row>
    <row r="522" spans="1:17" s="135" customFormat="1" ht="20.65" hidden="1" customHeight="1" x14ac:dyDescent="0.25">
      <c r="A522" s="66"/>
      <c r="B522" s="67"/>
      <c r="C522" s="67"/>
      <c r="D522" s="68" t="s">
        <v>538</v>
      </c>
      <c r="E522" s="134">
        <f>E520+E521</f>
        <v>0</v>
      </c>
      <c r="F522" s="134">
        <f t="shared" ref="F522" si="1392">F520+F521</f>
        <v>0</v>
      </c>
      <c r="G522" s="134">
        <f t="shared" ref="G522" si="1393">G520+G521</f>
        <v>0</v>
      </c>
      <c r="H522" s="134">
        <f t="shared" ref="H522" si="1394">H520+H521</f>
        <v>0</v>
      </c>
      <c r="I522" s="134">
        <f t="shared" ref="I522" si="1395">I520+I521</f>
        <v>0</v>
      </c>
      <c r="J522" s="134">
        <f t="shared" ref="J522" si="1396">J520+J521</f>
        <v>60000</v>
      </c>
      <c r="K522" s="134">
        <f t="shared" ref="K522" si="1397">K520+K521</f>
        <v>0</v>
      </c>
      <c r="L522" s="134">
        <f t="shared" ref="L522" si="1398">L520+L521</f>
        <v>60000</v>
      </c>
      <c r="M522" s="134">
        <f t="shared" ref="M522" si="1399">M520+M521</f>
        <v>0</v>
      </c>
      <c r="N522" s="134">
        <f t="shared" ref="N522" si="1400">N520+N521</f>
        <v>0</v>
      </c>
      <c r="O522" s="134">
        <f t="shared" ref="O522" si="1401">O520+O521</f>
        <v>0</v>
      </c>
      <c r="P522" s="134">
        <f t="shared" ref="P522" si="1402">P520+P521</f>
        <v>60000</v>
      </c>
      <c r="Q522" s="140"/>
    </row>
    <row r="523" spans="1:17" s="135" customFormat="1" ht="35.25" hidden="1" customHeight="1" x14ac:dyDescent="0.25">
      <c r="A523" s="66" t="s">
        <v>352</v>
      </c>
      <c r="B523" s="67" t="str">
        <f>'дод 5'!A428</f>
        <v>8110</v>
      </c>
      <c r="C523" s="67" t="str">
        <f>'дод 5'!B428</f>
        <v>0320</v>
      </c>
      <c r="D523" s="69" t="str">
        <f>'дод 5'!C428</f>
        <v>Заходи із запобігання та ліквідації надзвичайних ситуацій та наслідків стихійного лиха</v>
      </c>
      <c r="E523" s="134">
        <f t="shared" ref="E523:E542" si="1403">F523+I523</f>
        <v>7000000</v>
      </c>
      <c r="F523" s="134">
        <v>7000000</v>
      </c>
      <c r="G523" s="134"/>
      <c r="H523" s="134"/>
      <c r="I523" s="134"/>
      <c r="J523" s="134">
        <f>L523+O523</f>
        <v>30707720</v>
      </c>
      <c r="K523" s="134">
        <f>34707720-4000000</f>
        <v>30707720</v>
      </c>
      <c r="L523" s="134"/>
      <c r="M523" s="134"/>
      <c r="N523" s="134"/>
      <c r="O523" s="134">
        <f>34707720-4000000</f>
        <v>30707720</v>
      </c>
      <c r="P523" s="134">
        <f t="shared" ref="P523:P533" si="1404">E523+J523</f>
        <v>37707720</v>
      </c>
      <c r="Q523" s="140"/>
    </row>
    <row r="524" spans="1:17" s="135" customFormat="1" ht="15.75" hidden="1" x14ac:dyDescent="0.25">
      <c r="A524" s="66"/>
      <c r="B524" s="67"/>
      <c r="C524" s="67"/>
      <c r="D524" s="68" t="s">
        <v>537</v>
      </c>
      <c r="E524" s="134">
        <f t="shared" ref="E524" si="1405">F524+I524</f>
        <v>0</v>
      </c>
      <c r="F524" s="134"/>
      <c r="G524" s="134"/>
      <c r="H524" s="134"/>
      <c r="I524" s="134"/>
      <c r="J524" s="134">
        <f>L524+O524</f>
        <v>0</v>
      </c>
      <c r="K524" s="134"/>
      <c r="L524" s="134"/>
      <c r="M524" s="134"/>
      <c r="N524" s="134"/>
      <c r="O524" s="134"/>
      <c r="P524" s="134">
        <f t="shared" si="1404"/>
        <v>0</v>
      </c>
      <c r="Q524" s="140"/>
    </row>
    <row r="525" spans="1:17" s="135" customFormat="1" ht="15.75" hidden="1" x14ac:dyDescent="0.25">
      <c r="A525" s="66"/>
      <c r="B525" s="67"/>
      <c r="C525" s="67"/>
      <c r="D525" s="68" t="s">
        <v>538</v>
      </c>
      <c r="E525" s="134">
        <f>E523+E524</f>
        <v>7000000</v>
      </c>
      <c r="F525" s="134">
        <f t="shared" ref="F525" si="1406">F523+F524</f>
        <v>7000000</v>
      </c>
      <c r="G525" s="134">
        <f t="shared" ref="G525" si="1407">G523+G524</f>
        <v>0</v>
      </c>
      <c r="H525" s="134">
        <f t="shared" ref="H525" si="1408">H523+H524</f>
        <v>0</v>
      </c>
      <c r="I525" s="134">
        <f t="shared" ref="I525" si="1409">I523+I524</f>
        <v>0</v>
      </c>
      <c r="J525" s="134">
        <f t="shared" ref="J525" si="1410">J523+J524</f>
        <v>30707720</v>
      </c>
      <c r="K525" s="134">
        <f t="shared" ref="K525" si="1411">K523+K524</f>
        <v>30707720</v>
      </c>
      <c r="L525" s="134">
        <f t="shared" ref="L525" si="1412">L523+L524</f>
        <v>0</v>
      </c>
      <c r="M525" s="134">
        <f t="shared" ref="M525" si="1413">M523+M524</f>
        <v>0</v>
      </c>
      <c r="N525" s="134">
        <f t="shared" ref="N525" si="1414">N523+N524</f>
        <v>0</v>
      </c>
      <c r="O525" s="134">
        <f t="shared" ref="O525" si="1415">O523+O524</f>
        <v>30707720</v>
      </c>
      <c r="P525" s="134">
        <f t="shared" ref="P525" si="1416">P523+P524</f>
        <v>37707720</v>
      </c>
      <c r="Q525" s="140"/>
    </row>
    <row r="526" spans="1:17" s="135" customFormat="1" ht="15.75" hidden="1" x14ac:dyDescent="0.25">
      <c r="A526" s="66" t="s">
        <v>351</v>
      </c>
      <c r="B526" s="67" t="str">
        <f>'дод 5'!A440</f>
        <v>8230</v>
      </c>
      <c r="C526" s="67" t="str">
        <f>'дод 5'!B440</f>
        <v>0380</v>
      </c>
      <c r="D526" s="69" t="str">
        <f>'дод 5'!C440</f>
        <v>Інші заходи громадського порядку та безпеки</v>
      </c>
      <c r="E526" s="134">
        <f t="shared" si="1403"/>
        <v>0</v>
      </c>
      <c r="F526" s="134"/>
      <c r="G526" s="134"/>
      <c r="H526" s="134"/>
      <c r="I526" s="134"/>
      <c r="J526" s="134">
        <f t="shared" ref="J526:J535" si="1417">L526+O526</f>
        <v>0</v>
      </c>
      <c r="K526" s="134"/>
      <c r="L526" s="134"/>
      <c r="M526" s="134"/>
      <c r="N526" s="134"/>
      <c r="O526" s="134"/>
      <c r="P526" s="134">
        <f t="shared" si="1404"/>
        <v>0</v>
      </c>
      <c r="Q526" s="139"/>
    </row>
    <row r="527" spans="1:17" s="135" customFormat="1" ht="15.75" hidden="1" x14ac:dyDescent="0.25">
      <c r="A527" s="66"/>
      <c r="B527" s="67"/>
      <c r="C527" s="67"/>
      <c r="D527" s="68" t="s">
        <v>537</v>
      </c>
      <c r="E527" s="134">
        <f t="shared" ref="E527" si="1418">F527+I527</f>
        <v>0</v>
      </c>
      <c r="F527" s="134"/>
      <c r="G527" s="134"/>
      <c r="H527" s="134"/>
      <c r="I527" s="134"/>
      <c r="J527" s="134">
        <f>L527+O527</f>
        <v>0</v>
      </c>
      <c r="K527" s="134"/>
      <c r="L527" s="134"/>
      <c r="M527" s="134"/>
      <c r="N527" s="134"/>
      <c r="O527" s="134"/>
      <c r="P527" s="134">
        <f t="shared" si="1404"/>
        <v>0</v>
      </c>
      <c r="Q527" s="139"/>
    </row>
    <row r="528" spans="1:17" s="135" customFormat="1" ht="15.75" hidden="1" x14ac:dyDescent="0.25">
      <c r="A528" s="66"/>
      <c r="B528" s="67"/>
      <c r="C528" s="67"/>
      <c r="D528" s="68" t="s">
        <v>538</v>
      </c>
      <c r="E528" s="134">
        <f>E526+E527</f>
        <v>0</v>
      </c>
      <c r="F528" s="134">
        <f t="shared" ref="F528" si="1419">F526+F527</f>
        <v>0</v>
      </c>
      <c r="G528" s="134">
        <f t="shared" ref="G528" si="1420">G526+G527</f>
        <v>0</v>
      </c>
      <c r="H528" s="134">
        <f t="shared" ref="H528" si="1421">H526+H527</f>
        <v>0</v>
      </c>
      <c r="I528" s="134">
        <f t="shared" ref="I528" si="1422">I526+I527</f>
        <v>0</v>
      </c>
      <c r="J528" s="134">
        <f t="shared" ref="J528" si="1423">J526+J527</f>
        <v>0</v>
      </c>
      <c r="K528" s="134">
        <f t="shared" ref="K528" si="1424">K526+K527</f>
        <v>0</v>
      </c>
      <c r="L528" s="134">
        <f t="shared" ref="L528" si="1425">L526+L527</f>
        <v>0</v>
      </c>
      <c r="M528" s="134">
        <f t="shared" ref="M528" si="1426">M526+M527</f>
        <v>0</v>
      </c>
      <c r="N528" s="134">
        <f t="shared" ref="N528" si="1427">N526+N527</f>
        <v>0</v>
      </c>
      <c r="O528" s="134">
        <f t="shared" ref="O528" si="1428">O526+O527</f>
        <v>0</v>
      </c>
      <c r="P528" s="134">
        <f t="shared" ref="P528" si="1429">P526+P527</f>
        <v>0</v>
      </c>
      <c r="Q528" s="139"/>
    </row>
    <row r="529" spans="1:17" s="135" customFormat="1" ht="15.75" hidden="1" x14ac:dyDescent="0.25">
      <c r="A529" s="66" t="s">
        <v>513</v>
      </c>
      <c r="B529" s="67">
        <v>8240</v>
      </c>
      <c r="C529" s="67" t="str">
        <f>'дод 5'!B443</f>
        <v>0380</v>
      </c>
      <c r="D529" s="69" t="str">
        <f>'дод 5'!C443</f>
        <v>Заходи та роботи з територіальної оборони</v>
      </c>
      <c r="E529" s="134">
        <f>F529+I529</f>
        <v>2000000</v>
      </c>
      <c r="F529" s="134">
        <v>2000000</v>
      </c>
      <c r="G529" s="134"/>
      <c r="H529" s="134"/>
      <c r="I529" s="134"/>
      <c r="J529" s="134">
        <f>L529+O529</f>
        <v>0</v>
      </c>
      <c r="K529" s="134"/>
      <c r="L529" s="134"/>
      <c r="M529" s="134"/>
      <c r="N529" s="134"/>
      <c r="O529" s="134"/>
      <c r="P529" s="134">
        <f t="shared" si="1404"/>
        <v>2000000</v>
      </c>
      <c r="Q529" s="139"/>
    </row>
    <row r="530" spans="1:17" s="135" customFormat="1" ht="15.75" hidden="1" x14ac:dyDescent="0.25">
      <c r="A530" s="66"/>
      <c r="B530" s="67"/>
      <c r="C530" s="67"/>
      <c r="D530" s="68" t="s">
        <v>537</v>
      </c>
      <c r="E530" s="134">
        <f t="shared" ref="E530" si="1430">F530+I530</f>
        <v>0</v>
      </c>
      <c r="F530" s="134"/>
      <c r="G530" s="134"/>
      <c r="H530" s="134"/>
      <c r="I530" s="134"/>
      <c r="J530" s="134">
        <f>L530+O530</f>
        <v>0</v>
      </c>
      <c r="K530" s="134"/>
      <c r="L530" s="134"/>
      <c r="M530" s="134"/>
      <c r="N530" s="134"/>
      <c r="O530" s="134"/>
      <c r="P530" s="134">
        <f t="shared" si="1404"/>
        <v>0</v>
      </c>
      <c r="Q530" s="139"/>
    </row>
    <row r="531" spans="1:17" s="135" customFormat="1" ht="15.75" hidden="1" x14ac:dyDescent="0.25">
      <c r="A531" s="66"/>
      <c r="B531" s="67"/>
      <c r="C531" s="67"/>
      <c r="D531" s="68" t="s">
        <v>538</v>
      </c>
      <c r="E531" s="134">
        <f>E529+E530</f>
        <v>2000000</v>
      </c>
      <c r="F531" s="134">
        <f t="shared" ref="F531" si="1431">F529+F530</f>
        <v>2000000</v>
      </c>
      <c r="G531" s="134">
        <f t="shared" ref="G531" si="1432">G529+G530</f>
        <v>0</v>
      </c>
      <c r="H531" s="134">
        <f t="shared" ref="H531" si="1433">H529+H530</f>
        <v>0</v>
      </c>
      <c r="I531" s="134">
        <f t="shared" ref="I531" si="1434">I529+I530</f>
        <v>0</v>
      </c>
      <c r="J531" s="134">
        <f t="shared" ref="J531" si="1435">J529+J530</f>
        <v>0</v>
      </c>
      <c r="K531" s="134">
        <f t="shared" ref="K531" si="1436">K529+K530</f>
        <v>0</v>
      </c>
      <c r="L531" s="134">
        <f t="shared" ref="L531" si="1437">L529+L530</f>
        <v>0</v>
      </c>
      <c r="M531" s="134">
        <f t="shared" ref="M531" si="1438">M529+M530</f>
        <v>0</v>
      </c>
      <c r="N531" s="134">
        <f t="shared" ref="N531" si="1439">N529+N530</f>
        <v>0</v>
      </c>
      <c r="O531" s="134">
        <f t="shared" ref="O531" si="1440">O529+O530</f>
        <v>0</v>
      </c>
      <c r="P531" s="134">
        <f t="shared" ref="P531" si="1441">P529+P530</f>
        <v>2000000</v>
      </c>
      <c r="Q531" s="139"/>
    </row>
    <row r="532" spans="1:17" s="135" customFormat="1" ht="15.75" hidden="1" x14ac:dyDescent="0.25">
      <c r="A532" s="66" t="s">
        <v>514</v>
      </c>
      <c r="B532" s="67">
        <v>8312</v>
      </c>
      <c r="C532" s="66" t="s">
        <v>515</v>
      </c>
      <c r="D532" s="69" t="s">
        <v>516</v>
      </c>
      <c r="E532" s="134">
        <f>F532+I532</f>
        <v>0</v>
      </c>
      <c r="F532" s="134"/>
      <c r="G532" s="134"/>
      <c r="H532" s="134"/>
      <c r="I532" s="134"/>
      <c r="J532" s="134">
        <f>L532+O532</f>
        <v>0</v>
      </c>
      <c r="K532" s="134"/>
      <c r="L532" s="134"/>
      <c r="M532" s="134"/>
      <c r="N532" s="134"/>
      <c r="O532" s="134"/>
      <c r="P532" s="134">
        <f t="shared" si="1404"/>
        <v>0</v>
      </c>
      <c r="Q532" s="139"/>
    </row>
    <row r="533" spans="1:17" s="135" customFormat="1" ht="15.75" hidden="1" x14ac:dyDescent="0.25">
      <c r="A533" s="66"/>
      <c r="B533" s="67"/>
      <c r="C533" s="66"/>
      <c r="D533" s="68" t="s">
        <v>537</v>
      </c>
      <c r="E533" s="134">
        <f t="shared" ref="E533" si="1442">F533+I533</f>
        <v>0</v>
      </c>
      <c r="F533" s="134"/>
      <c r="G533" s="134"/>
      <c r="H533" s="134"/>
      <c r="I533" s="134"/>
      <c r="J533" s="134">
        <f>L533+O533</f>
        <v>0</v>
      </c>
      <c r="K533" s="134"/>
      <c r="L533" s="134"/>
      <c r="M533" s="134"/>
      <c r="N533" s="134"/>
      <c r="O533" s="134"/>
      <c r="P533" s="134">
        <f t="shared" si="1404"/>
        <v>0</v>
      </c>
      <c r="Q533" s="139"/>
    </row>
    <row r="534" spans="1:17" s="135" customFormat="1" ht="15.75" hidden="1" x14ac:dyDescent="0.25">
      <c r="A534" s="66"/>
      <c r="B534" s="67"/>
      <c r="C534" s="66"/>
      <c r="D534" s="68" t="s">
        <v>538</v>
      </c>
      <c r="E534" s="134">
        <f>E532+E533</f>
        <v>0</v>
      </c>
      <c r="F534" s="134">
        <f t="shared" ref="F534" si="1443">F532+F533</f>
        <v>0</v>
      </c>
      <c r="G534" s="134">
        <f t="shared" ref="G534" si="1444">G532+G533</f>
        <v>0</v>
      </c>
      <c r="H534" s="134">
        <f t="shared" ref="H534" si="1445">H532+H533</f>
        <v>0</v>
      </c>
      <c r="I534" s="134">
        <f t="shared" ref="I534" si="1446">I532+I533</f>
        <v>0</v>
      </c>
      <c r="J534" s="134">
        <f t="shared" ref="J534" si="1447">J532+J533</f>
        <v>0</v>
      </c>
      <c r="K534" s="134">
        <f t="shared" ref="K534" si="1448">K532+K533</f>
        <v>0</v>
      </c>
      <c r="L534" s="134">
        <f t="shared" ref="L534" si="1449">L532+L533</f>
        <v>0</v>
      </c>
      <c r="M534" s="134">
        <f t="shared" ref="M534" si="1450">M532+M533</f>
        <v>0</v>
      </c>
      <c r="N534" s="134">
        <f t="shared" ref="N534" si="1451">N532+N533</f>
        <v>0</v>
      </c>
      <c r="O534" s="134">
        <f t="shared" ref="O534" si="1452">O532+O533</f>
        <v>0</v>
      </c>
      <c r="P534" s="134">
        <f t="shared" ref="P534" si="1453">P532+P533</f>
        <v>0</v>
      </c>
      <c r="Q534" s="139"/>
    </row>
    <row r="535" spans="1:17" s="135" customFormat="1" ht="15.75" hidden="1" x14ac:dyDescent="0.25">
      <c r="A535" s="66" t="s">
        <v>195</v>
      </c>
      <c r="B535" s="67" t="str">
        <f>'дод 5'!A455</f>
        <v>8340</v>
      </c>
      <c r="C535" s="67" t="str">
        <f>'дод 5'!B455</f>
        <v>0540</v>
      </c>
      <c r="D535" s="68" t="str">
        <f>'дод 5'!C455</f>
        <v>Природоохоронні заходи за рахунок цільових фондів</v>
      </c>
      <c r="E535" s="134">
        <f t="shared" si="1403"/>
        <v>0</v>
      </c>
      <c r="F535" s="134"/>
      <c r="G535" s="134"/>
      <c r="H535" s="134"/>
      <c r="I535" s="134"/>
      <c r="J535" s="134">
        <f t="shared" si="1417"/>
        <v>1174400</v>
      </c>
      <c r="K535" s="134"/>
      <c r="L535" s="134">
        <v>724400</v>
      </c>
      <c r="M535" s="134"/>
      <c r="N535" s="134"/>
      <c r="O535" s="134">
        <v>450000</v>
      </c>
      <c r="P535" s="134">
        <f t="shared" si="1193"/>
        <v>1174400</v>
      </c>
      <c r="Q535" s="179"/>
    </row>
    <row r="536" spans="1:17" s="135" customFormat="1" ht="15.75" hidden="1" x14ac:dyDescent="0.25">
      <c r="A536" s="66"/>
      <c r="B536" s="67"/>
      <c r="C536" s="67"/>
      <c r="D536" s="68" t="s">
        <v>537</v>
      </c>
      <c r="E536" s="134">
        <f t="shared" ref="E536" si="1454">F536+I536</f>
        <v>0</v>
      </c>
      <c r="F536" s="134"/>
      <c r="G536" s="134"/>
      <c r="H536" s="134"/>
      <c r="I536" s="134"/>
      <c r="J536" s="134">
        <f>L536+O536</f>
        <v>0</v>
      </c>
      <c r="K536" s="134"/>
      <c r="L536" s="134"/>
      <c r="M536" s="134"/>
      <c r="N536" s="134"/>
      <c r="O536" s="134"/>
      <c r="P536" s="134">
        <f t="shared" ref="P536" si="1455">E536+J536</f>
        <v>0</v>
      </c>
      <c r="Q536" s="179"/>
    </row>
    <row r="537" spans="1:17" s="135" customFormat="1" ht="15.75" hidden="1" x14ac:dyDescent="0.25">
      <c r="A537" s="66"/>
      <c r="B537" s="67"/>
      <c r="C537" s="67"/>
      <c r="D537" s="68" t="s">
        <v>538</v>
      </c>
      <c r="E537" s="134">
        <f>E535+E536</f>
        <v>0</v>
      </c>
      <c r="F537" s="134">
        <f t="shared" ref="F537" si="1456">F535+F536</f>
        <v>0</v>
      </c>
      <c r="G537" s="134">
        <f t="shared" ref="G537" si="1457">G535+G536</f>
        <v>0</v>
      </c>
      <c r="H537" s="134">
        <f t="shared" ref="H537" si="1458">H535+H536</f>
        <v>0</v>
      </c>
      <c r="I537" s="134">
        <f t="shared" ref="I537" si="1459">I535+I536</f>
        <v>0</v>
      </c>
      <c r="J537" s="134">
        <f t="shared" ref="J537" si="1460">J535+J536</f>
        <v>1174400</v>
      </c>
      <c r="K537" s="134">
        <f t="shared" ref="K537" si="1461">K535+K536</f>
        <v>0</v>
      </c>
      <c r="L537" s="134">
        <f t="shared" ref="L537" si="1462">L535+L536</f>
        <v>724400</v>
      </c>
      <c r="M537" s="134">
        <f t="shared" ref="M537" si="1463">M535+M536</f>
        <v>0</v>
      </c>
      <c r="N537" s="134">
        <f t="shared" ref="N537" si="1464">N535+N536</f>
        <v>0</v>
      </c>
      <c r="O537" s="134">
        <f t="shared" ref="O537" si="1465">O535+O536</f>
        <v>450000</v>
      </c>
      <c r="P537" s="134">
        <f t="shared" ref="P537" si="1466">P535+P536</f>
        <v>1174400</v>
      </c>
      <c r="Q537" s="179"/>
    </row>
    <row r="538" spans="1:17" s="135" customFormat="1" ht="78.75" hidden="1" x14ac:dyDescent="0.25">
      <c r="A538" s="66" t="s">
        <v>441</v>
      </c>
      <c r="B538" s="67">
        <v>9730</v>
      </c>
      <c r="C538" s="66" t="s">
        <v>40</v>
      </c>
      <c r="D538" s="68" t="s">
        <v>442</v>
      </c>
      <c r="E538" s="134">
        <f t="shared" si="1403"/>
        <v>0</v>
      </c>
      <c r="F538" s="134"/>
      <c r="G538" s="134"/>
      <c r="H538" s="134"/>
      <c r="I538" s="134"/>
      <c r="J538" s="134">
        <f t="shared" si="1216"/>
        <v>0</v>
      </c>
      <c r="K538" s="134"/>
      <c r="L538" s="134"/>
      <c r="M538" s="134"/>
      <c r="N538" s="134"/>
      <c r="O538" s="134"/>
      <c r="P538" s="134">
        <f t="shared" si="1193"/>
        <v>0</v>
      </c>
      <c r="Q538" s="179"/>
    </row>
    <row r="539" spans="1:17" s="135" customFormat="1" ht="15.75" hidden="1" x14ac:dyDescent="0.25">
      <c r="A539" s="66"/>
      <c r="B539" s="67"/>
      <c r="C539" s="66"/>
      <c r="D539" s="68" t="s">
        <v>537</v>
      </c>
      <c r="E539" s="134">
        <f t="shared" si="1403"/>
        <v>0</v>
      </c>
      <c r="F539" s="134"/>
      <c r="G539" s="134"/>
      <c r="H539" s="134"/>
      <c r="I539" s="134"/>
      <c r="J539" s="134">
        <f>L539+O539</f>
        <v>0</v>
      </c>
      <c r="K539" s="134"/>
      <c r="L539" s="134"/>
      <c r="M539" s="134"/>
      <c r="N539" s="134"/>
      <c r="O539" s="134"/>
      <c r="P539" s="134">
        <f t="shared" si="1193"/>
        <v>0</v>
      </c>
      <c r="Q539" s="179"/>
    </row>
    <row r="540" spans="1:17" s="135" customFormat="1" ht="15.75" hidden="1" x14ac:dyDescent="0.25">
      <c r="A540" s="66"/>
      <c r="B540" s="67"/>
      <c r="C540" s="66"/>
      <c r="D540" s="68" t="s">
        <v>538</v>
      </c>
      <c r="E540" s="134">
        <f>E538+E539</f>
        <v>0</v>
      </c>
      <c r="F540" s="134">
        <f t="shared" ref="F540" si="1467">F538+F539</f>
        <v>0</v>
      </c>
      <c r="G540" s="134">
        <f t="shared" ref="G540" si="1468">G538+G539</f>
        <v>0</v>
      </c>
      <c r="H540" s="134">
        <f t="shared" ref="H540" si="1469">H538+H539</f>
        <v>0</v>
      </c>
      <c r="I540" s="134">
        <f t="shared" ref="I540" si="1470">I538+I539</f>
        <v>0</v>
      </c>
      <c r="J540" s="134">
        <f t="shared" ref="J540" si="1471">J538+J539</f>
        <v>0</v>
      </c>
      <c r="K540" s="134">
        <f t="shared" ref="K540" si="1472">K538+K539</f>
        <v>0</v>
      </c>
      <c r="L540" s="134">
        <f t="shared" ref="L540" si="1473">L538+L539</f>
        <v>0</v>
      </c>
      <c r="M540" s="134">
        <f t="shared" ref="M540" si="1474">M538+M539</f>
        <v>0</v>
      </c>
      <c r="N540" s="134">
        <f t="shared" ref="N540" si="1475">N538+N539</f>
        <v>0</v>
      </c>
      <c r="O540" s="134">
        <f t="shared" ref="O540" si="1476">O538+O539</f>
        <v>0</v>
      </c>
      <c r="P540" s="134">
        <f t="shared" ref="P540" si="1477">P538+P539</f>
        <v>0</v>
      </c>
      <c r="Q540" s="179"/>
    </row>
    <row r="541" spans="1:17" s="135" customFormat="1" ht="31.5" hidden="1" x14ac:dyDescent="0.25">
      <c r="A541" s="66" t="s">
        <v>469</v>
      </c>
      <c r="B541" s="67">
        <v>9750</v>
      </c>
      <c r="C541" s="66" t="s">
        <v>40</v>
      </c>
      <c r="D541" s="68" t="s">
        <v>429</v>
      </c>
      <c r="E541" s="134">
        <f t="shared" si="1403"/>
        <v>0</v>
      </c>
      <c r="F541" s="134"/>
      <c r="G541" s="134"/>
      <c r="H541" s="134"/>
      <c r="I541" s="134"/>
      <c r="J541" s="134">
        <f t="shared" ref="J541" si="1478">L541+O541</f>
        <v>0</v>
      </c>
      <c r="K541" s="134"/>
      <c r="L541" s="134"/>
      <c r="M541" s="134"/>
      <c r="N541" s="134"/>
      <c r="O541" s="134"/>
      <c r="P541" s="134">
        <f t="shared" si="1193"/>
        <v>0</v>
      </c>
      <c r="Q541" s="179"/>
    </row>
    <row r="542" spans="1:17" s="135" customFormat="1" ht="15.75" hidden="1" x14ac:dyDescent="0.25">
      <c r="A542" s="66"/>
      <c r="B542" s="67"/>
      <c r="C542" s="66"/>
      <c r="D542" s="68" t="s">
        <v>537</v>
      </c>
      <c r="E542" s="134">
        <f t="shared" si="1403"/>
        <v>0</v>
      </c>
      <c r="F542" s="134"/>
      <c r="G542" s="134"/>
      <c r="H542" s="134"/>
      <c r="I542" s="134"/>
      <c r="J542" s="134">
        <f>L542+O542</f>
        <v>0</v>
      </c>
      <c r="K542" s="134"/>
      <c r="L542" s="134"/>
      <c r="M542" s="134"/>
      <c r="N542" s="134"/>
      <c r="O542" s="134"/>
      <c r="P542" s="134">
        <f t="shared" si="1193"/>
        <v>0</v>
      </c>
      <c r="Q542" s="179"/>
    </row>
    <row r="543" spans="1:17" s="135" customFormat="1" ht="15.75" hidden="1" x14ac:dyDescent="0.25">
      <c r="A543" s="66"/>
      <c r="B543" s="67"/>
      <c r="C543" s="66"/>
      <c r="D543" s="68" t="s">
        <v>538</v>
      </c>
      <c r="E543" s="134">
        <f>E541+E542</f>
        <v>0</v>
      </c>
      <c r="F543" s="134">
        <f t="shared" ref="F543" si="1479">F541+F542</f>
        <v>0</v>
      </c>
      <c r="G543" s="134">
        <f t="shared" ref="G543" si="1480">G541+G542</f>
        <v>0</v>
      </c>
      <c r="H543" s="134">
        <f t="shared" ref="H543" si="1481">H541+H542</f>
        <v>0</v>
      </c>
      <c r="I543" s="134">
        <f t="shared" ref="I543" si="1482">I541+I542</f>
        <v>0</v>
      </c>
      <c r="J543" s="134">
        <f t="shared" ref="J543" si="1483">J541+J542</f>
        <v>0</v>
      </c>
      <c r="K543" s="134">
        <f t="shared" ref="K543" si="1484">K541+K542</f>
        <v>0</v>
      </c>
      <c r="L543" s="134">
        <f t="shared" ref="L543" si="1485">L541+L542</f>
        <v>0</v>
      </c>
      <c r="M543" s="134">
        <f t="shared" ref="M543" si="1486">M541+M542</f>
        <v>0</v>
      </c>
      <c r="N543" s="134">
        <f t="shared" ref="N543" si="1487">N541+N542</f>
        <v>0</v>
      </c>
      <c r="O543" s="134">
        <f t="shared" ref="O543" si="1488">O541+O542</f>
        <v>0</v>
      </c>
      <c r="P543" s="134">
        <f t="shared" ref="P543" si="1489">P541+P542</f>
        <v>0</v>
      </c>
      <c r="Q543" s="179"/>
    </row>
    <row r="544" spans="1:17" s="135" customFormat="1" ht="15.75" hidden="1" x14ac:dyDescent="0.25">
      <c r="A544" s="66" t="s">
        <v>196</v>
      </c>
      <c r="B544" s="67" t="str">
        <f>'дод 5'!A491</f>
        <v>9770</v>
      </c>
      <c r="C544" s="67" t="str">
        <f>'дод 5'!B491</f>
        <v>0180</v>
      </c>
      <c r="D544" s="68" t="str">
        <f>'дод 5'!C491</f>
        <v>Інші субвенції з місцевого бюджету</v>
      </c>
      <c r="E544" s="134">
        <f t="shared" si="1192"/>
        <v>4026800</v>
      </c>
      <c r="F544" s="134">
        <v>4026800</v>
      </c>
      <c r="G544" s="134"/>
      <c r="H544" s="134"/>
      <c r="I544" s="134"/>
      <c r="J544" s="134">
        <f t="shared" si="1216"/>
        <v>10973200</v>
      </c>
      <c r="K544" s="134">
        <v>10973200</v>
      </c>
      <c r="L544" s="134"/>
      <c r="M544" s="134"/>
      <c r="N544" s="134"/>
      <c r="O544" s="134">
        <v>10973200</v>
      </c>
      <c r="P544" s="134">
        <f t="shared" si="1193"/>
        <v>15000000</v>
      </c>
      <c r="Q544" s="179"/>
    </row>
    <row r="545" spans="1:17" s="135" customFormat="1" ht="15.75" hidden="1" x14ac:dyDescent="0.25">
      <c r="A545" s="66"/>
      <c r="B545" s="67"/>
      <c r="C545" s="67"/>
      <c r="D545" s="68" t="s">
        <v>537</v>
      </c>
      <c r="E545" s="134">
        <f t="shared" ref="E545" si="1490">F545+I545</f>
        <v>0</v>
      </c>
      <c r="F545" s="134"/>
      <c r="G545" s="134"/>
      <c r="H545" s="134"/>
      <c r="I545" s="134"/>
      <c r="J545" s="134">
        <f>L545+O545</f>
        <v>0</v>
      </c>
      <c r="K545" s="134"/>
      <c r="L545" s="134"/>
      <c r="M545" s="134"/>
      <c r="N545" s="134"/>
      <c r="O545" s="134"/>
      <c r="P545" s="134">
        <f t="shared" ref="P545" si="1491">E545+J545</f>
        <v>0</v>
      </c>
      <c r="Q545" s="179"/>
    </row>
    <row r="546" spans="1:17" s="135" customFormat="1" ht="15.75" hidden="1" x14ac:dyDescent="0.25">
      <c r="A546" s="66"/>
      <c r="B546" s="67"/>
      <c r="C546" s="67"/>
      <c r="D546" s="68" t="s">
        <v>538</v>
      </c>
      <c r="E546" s="134">
        <f>E544+E545</f>
        <v>4026800</v>
      </c>
      <c r="F546" s="134">
        <f t="shared" ref="F546" si="1492">F544+F545</f>
        <v>4026800</v>
      </c>
      <c r="G546" s="134">
        <f t="shared" ref="G546" si="1493">G544+G545</f>
        <v>0</v>
      </c>
      <c r="H546" s="134">
        <f t="shared" ref="H546" si="1494">H544+H545</f>
        <v>0</v>
      </c>
      <c r="I546" s="134">
        <f t="shared" ref="I546" si="1495">I544+I545</f>
        <v>0</v>
      </c>
      <c r="J546" s="134">
        <f t="shared" ref="J546" si="1496">J544+J545</f>
        <v>10973200</v>
      </c>
      <c r="K546" s="134">
        <f t="shared" ref="K546" si="1497">K544+K545</f>
        <v>10973200</v>
      </c>
      <c r="L546" s="134">
        <f t="shared" ref="L546" si="1498">L544+L545</f>
        <v>0</v>
      </c>
      <c r="M546" s="134">
        <f t="shared" ref="M546" si="1499">M544+M545</f>
        <v>0</v>
      </c>
      <c r="N546" s="134">
        <f t="shared" ref="N546" si="1500">N544+N545</f>
        <v>0</v>
      </c>
      <c r="O546" s="134">
        <f t="shared" ref="O546" si="1501">O544+O545</f>
        <v>10973200</v>
      </c>
      <c r="P546" s="134">
        <f t="shared" ref="P546" si="1502">P544+P545</f>
        <v>15000000</v>
      </c>
      <c r="Q546" s="179"/>
    </row>
    <row r="547" spans="1:17" s="129" customFormat="1" ht="31.5" x14ac:dyDescent="0.25">
      <c r="A547" s="102" t="s">
        <v>25</v>
      </c>
      <c r="B547" s="83"/>
      <c r="C547" s="83"/>
      <c r="D547" s="80" t="s">
        <v>30</v>
      </c>
      <c r="E547" s="128">
        <f>E550</f>
        <v>7067924</v>
      </c>
      <c r="F547" s="128">
        <f t="shared" ref="F547:J547" si="1503">F550</f>
        <v>7067924</v>
      </c>
      <c r="G547" s="128">
        <f t="shared" si="1503"/>
        <v>4985700</v>
      </c>
      <c r="H547" s="128">
        <f t="shared" si="1503"/>
        <v>0</v>
      </c>
      <c r="I547" s="128">
        <f t="shared" si="1503"/>
        <v>0</v>
      </c>
      <c r="J547" s="128">
        <f t="shared" si="1503"/>
        <v>111205846</v>
      </c>
      <c r="K547" s="128">
        <f t="shared" ref="K547" si="1504">K550</f>
        <v>110424646</v>
      </c>
      <c r="L547" s="128">
        <f t="shared" ref="L547" si="1505">L550</f>
        <v>369000</v>
      </c>
      <c r="M547" s="128">
        <f t="shared" ref="M547" si="1506">M550</f>
        <v>0</v>
      </c>
      <c r="N547" s="128">
        <f t="shared" ref="N547" si="1507">N550</f>
        <v>208200</v>
      </c>
      <c r="O547" s="128">
        <f t="shared" ref="O547:P547" si="1508">O550</f>
        <v>110836846</v>
      </c>
      <c r="P547" s="128">
        <f t="shared" si="1508"/>
        <v>118273770</v>
      </c>
      <c r="Q547" s="179"/>
    </row>
    <row r="548" spans="1:17" s="138" customFormat="1" ht="15.75" x14ac:dyDescent="0.25">
      <c r="A548" s="92"/>
      <c r="B548" s="91"/>
      <c r="C548" s="91"/>
      <c r="D548" s="89" t="s">
        <v>537</v>
      </c>
      <c r="E548" s="137">
        <f>E552</f>
        <v>0</v>
      </c>
      <c r="F548" s="137">
        <f t="shared" ref="F548:P548" si="1509">F552</f>
        <v>0</v>
      </c>
      <c r="G548" s="137">
        <f t="shared" si="1509"/>
        <v>0</v>
      </c>
      <c r="H548" s="137">
        <f t="shared" si="1509"/>
        <v>0</v>
      </c>
      <c r="I548" s="137">
        <f t="shared" si="1509"/>
        <v>0</v>
      </c>
      <c r="J548" s="137">
        <f t="shared" si="1509"/>
        <v>300000</v>
      </c>
      <c r="K548" s="137">
        <f t="shared" si="1509"/>
        <v>300000</v>
      </c>
      <c r="L548" s="137">
        <f t="shared" si="1509"/>
        <v>0</v>
      </c>
      <c r="M548" s="137">
        <f t="shared" si="1509"/>
        <v>0</v>
      </c>
      <c r="N548" s="137">
        <f t="shared" si="1509"/>
        <v>0</v>
      </c>
      <c r="O548" s="137">
        <f t="shared" si="1509"/>
        <v>300000</v>
      </c>
      <c r="P548" s="137">
        <f t="shared" si="1509"/>
        <v>300000</v>
      </c>
      <c r="Q548" s="179"/>
    </row>
    <row r="549" spans="1:17" s="133" customFormat="1" ht="15.75" x14ac:dyDescent="0.25">
      <c r="A549" s="130"/>
      <c r="B549" s="85"/>
      <c r="C549" s="85"/>
      <c r="D549" s="100" t="s">
        <v>538</v>
      </c>
      <c r="E549" s="132">
        <f>E553</f>
        <v>7067924</v>
      </c>
      <c r="F549" s="132">
        <f t="shared" ref="F549:P549" si="1510">F553</f>
        <v>7067924</v>
      </c>
      <c r="G549" s="132">
        <f t="shared" si="1510"/>
        <v>4985700</v>
      </c>
      <c r="H549" s="132">
        <f t="shared" si="1510"/>
        <v>0</v>
      </c>
      <c r="I549" s="132">
        <f t="shared" si="1510"/>
        <v>0</v>
      </c>
      <c r="J549" s="132">
        <f t="shared" si="1510"/>
        <v>111505846</v>
      </c>
      <c r="K549" s="132">
        <f t="shared" si="1510"/>
        <v>110724646</v>
      </c>
      <c r="L549" s="132">
        <f t="shared" si="1510"/>
        <v>369000</v>
      </c>
      <c r="M549" s="132">
        <f t="shared" si="1510"/>
        <v>0</v>
      </c>
      <c r="N549" s="132">
        <f t="shared" si="1510"/>
        <v>208200</v>
      </c>
      <c r="O549" s="132">
        <f t="shared" si="1510"/>
        <v>111136846</v>
      </c>
      <c r="P549" s="132">
        <f t="shared" si="1510"/>
        <v>118573770</v>
      </c>
      <c r="Q549" s="179"/>
    </row>
    <row r="550" spans="1:17" s="133" customFormat="1" ht="47.25" x14ac:dyDescent="0.25">
      <c r="A550" s="130" t="s">
        <v>26</v>
      </c>
      <c r="B550" s="85"/>
      <c r="C550" s="85"/>
      <c r="D550" s="100" t="s">
        <v>373</v>
      </c>
      <c r="E550" s="132">
        <f t="shared" ref="E550:P550" si="1511">SUM(E554+E557+E560+E563+E566+E569+E575+E578+E581+E584+E587+E593+E596+E599+E602+E605+E608+E590+E572)</f>
        <v>7067924</v>
      </c>
      <c r="F550" s="132">
        <f t="shared" si="1511"/>
        <v>7067924</v>
      </c>
      <c r="G550" s="132">
        <f t="shared" si="1511"/>
        <v>4985700</v>
      </c>
      <c r="H550" s="132">
        <f t="shared" si="1511"/>
        <v>0</v>
      </c>
      <c r="I550" s="132">
        <f t="shared" si="1511"/>
        <v>0</v>
      </c>
      <c r="J550" s="132">
        <f t="shared" si="1511"/>
        <v>111205846</v>
      </c>
      <c r="K550" s="132">
        <f t="shared" si="1511"/>
        <v>110424646</v>
      </c>
      <c r="L550" s="132">
        <f t="shared" si="1511"/>
        <v>369000</v>
      </c>
      <c r="M550" s="132">
        <f t="shared" si="1511"/>
        <v>0</v>
      </c>
      <c r="N550" s="132">
        <f t="shared" si="1511"/>
        <v>208200</v>
      </c>
      <c r="O550" s="132">
        <f t="shared" si="1511"/>
        <v>110836846</v>
      </c>
      <c r="P550" s="132">
        <f t="shared" si="1511"/>
        <v>118273770</v>
      </c>
      <c r="Q550" s="179"/>
    </row>
    <row r="551" spans="1:17" s="133" customFormat="1" ht="15.75" x14ac:dyDescent="0.25">
      <c r="A551" s="130"/>
      <c r="B551" s="85"/>
      <c r="C551" s="85"/>
      <c r="D551" s="100" t="s">
        <v>372</v>
      </c>
      <c r="E551" s="132">
        <f>E609</f>
        <v>0</v>
      </c>
      <c r="F551" s="132">
        <f t="shared" ref="F551:P551" si="1512">F609</f>
        <v>0</v>
      </c>
      <c r="G551" s="132">
        <f t="shared" si="1512"/>
        <v>0</v>
      </c>
      <c r="H551" s="132">
        <f t="shared" si="1512"/>
        <v>0</v>
      </c>
      <c r="I551" s="132">
        <f t="shared" si="1512"/>
        <v>0</v>
      </c>
      <c r="J551" s="132">
        <f>J609</f>
        <v>61868709</v>
      </c>
      <c r="K551" s="132">
        <f t="shared" si="1512"/>
        <v>61868709</v>
      </c>
      <c r="L551" s="132">
        <f t="shared" si="1512"/>
        <v>0</v>
      </c>
      <c r="M551" s="132">
        <f t="shared" si="1512"/>
        <v>0</v>
      </c>
      <c r="N551" s="132">
        <f t="shared" si="1512"/>
        <v>0</v>
      </c>
      <c r="O551" s="132">
        <f t="shared" si="1512"/>
        <v>61868709</v>
      </c>
      <c r="P551" s="132">
        <f t="shared" si="1512"/>
        <v>61868709</v>
      </c>
      <c r="Q551" s="179"/>
    </row>
    <row r="552" spans="1:17" s="138" customFormat="1" ht="15.75" x14ac:dyDescent="0.25">
      <c r="A552" s="92"/>
      <c r="B552" s="91"/>
      <c r="C552" s="91"/>
      <c r="D552" s="89" t="s">
        <v>537</v>
      </c>
      <c r="E552" s="137">
        <f>E555+E558+E573+E576+E579+E582+E585+E588+E591+E594+E597+E600+E606+E610+E561+E564+E567+E570+E603</f>
        <v>0</v>
      </c>
      <c r="F552" s="137">
        <f t="shared" ref="F552:P552" si="1513">F555+F558+F573+F576+F579+F582+F585+F588+F591+F594+F597+F600+F606+F610+F561+F564+F567+F570+F603</f>
        <v>0</v>
      </c>
      <c r="G552" s="137">
        <f t="shared" si="1513"/>
        <v>0</v>
      </c>
      <c r="H552" s="137">
        <f t="shared" si="1513"/>
        <v>0</v>
      </c>
      <c r="I552" s="137">
        <f t="shared" si="1513"/>
        <v>0</v>
      </c>
      <c r="J552" s="137">
        <f t="shared" si="1513"/>
        <v>300000</v>
      </c>
      <c r="K552" s="137">
        <f t="shared" si="1513"/>
        <v>300000</v>
      </c>
      <c r="L552" s="137">
        <f t="shared" si="1513"/>
        <v>0</v>
      </c>
      <c r="M552" s="137">
        <f t="shared" si="1513"/>
        <v>0</v>
      </c>
      <c r="N552" s="137">
        <f t="shared" si="1513"/>
        <v>0</v>
      </c>
      <c r="O552" s="137">
        <f t="shared" si="1513"/>
        <v>300000</v>
      </c>
      <c r="P552" s="137">
        <f t="shared" si="1513"/>
        <v>300000</v>
      </c>
      <c r="Q552" s="179"/>
    </row>
    <row r="553" spans="1:17" s="133" customFormat="1" ht="15.75" x14ac:dyDescent="0.25">
      <c r="A553" s="130"/>
      <c r="B553" s="85"/>
      <c r="C553" s="85"/>
      <c r="D553" s="100" t="s">
        <v>538</v>
      </c>
      <c r="E553" s="132">
        <f>E550+E552</f>
        <v>7067924</v>
      </c>
      <c r="F553" s="132">
        <f t="shared" ref="F553:P553" si="1514">F550+F552</f>
        <v>7067924</v>
      </c>
      <c r="G553" s="132">
        <f t="shared" si="1514"/>
        <v>4985700</v>
      </c>
      <c r="H553" s="132">
        <f t="shared" si="1514"/>
        <v>0</v>
      </c>
      <c r="I553" s="132">
        <f t="shared" si="1514"/>
        <v>0</v>
      </c>
      <c r="J553" s="132">
        <f t="shared" si="1514"/>
        <v>111505846</v>
      </c>
      <c r="K553" s="132">
        <f t="shared" si="1514"/>
        <v>110724646</v>
      </c>
      <c r="L553" s="132">
        <f t="shared" si="1514"/>
        <v>369000</v>
      </c>
      <c r="M553" s="132">
        <f t="shared" si="1514"/>
        <v>0</v>
      </c>
      <c r="N553" s="132">
        <f t="shared" si="1514"/>
        <v>208200</v>
      </c>
      <c r="O553" s="132">
        <f t="shared" si="1514"/>
        <v>111136846</v>
      </c>
      <c r="P553" s="132">
        <f t="shared" si="1514"/>
        <v>118573770</v>
      </c>
      <c r="Q553" s="179"/>
    </row>
    <row r="554" spans="1:17" s="135" customFormat="1" ht="31.5" hidden="1" x14ac:dyDescent="0.25">
      <c r="A554" s="66" t="s">
        <v>132</v>
      </c>
      <c r="B554" s="67" t="str">
        <f>'дод 5'!A18</f>
        <v>0160</v>
      </c>
      <c r="C554" s="67" t="str">
        <f>'дод 5'!B18</f>
        <v>0111</v>
      </c>
      <c r="D554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554" s="134">
        <f t="shared" ref="E554:E609" si="1515">F554+I554</f>
        <v>6082600</v>
      </c>
      <c r="F554" s="134">
        <f>7067600-985000</f>
        <v>6082600</v>
      </c>
      <c r="G554" s="134">
        <f>5793100-807400</f>
        <v>4985700</v>
      </c>
      <c r="H554" s="134"/>
      <c r="I554" s="134"/>
      <c r="J554" s="134">
        <f>L554+O554</f>
        <v>369000</v>
      </c>
      <c r="K554" s="134"/>
      <c r="L554" s="134">
        <v>369000</v>
      </c>
      <c r="M554" s="134"/>
      <c r="N554" s="134">
        <v>208200</v>
      </c>
      <c r="O554" s="134"/>
      <c r="P554" s="134">
        <f t="shared" ref="P554:P609" si="1516">E554+J554</f>
        <v>6451600</v>
      </c>
      <c r="Q554" s="179"/>
    </row>
    <row r="555" spans="1:17" s="135" customFormat="1" ht="15.75" hidden="1" x14ac:dyDescent="0.25">
      <c r="A555" s="66"/>
      <c r="B555" s="67"/>
      <c r="C555" s="67"/>
      <c r="D555" s="68" t="s">
        <v>537</v>
      </c>
      <c r="E555" s="134">
        <f t="shared" si="1515"/>
        <v>0</v>
      </c>
      <c r="F555" s="134"/>
      <c r="G555" s="134"/>
      <c r="H555" s="134"/>
      <c r="I555" s="134"/>
      <c r="J555" s="134">
        <f>L555+O555</f>
        <v>0</v>
      </c>
      <c r="K555" s="134"/>
      <c r="L555" s="134"/>
      <c r="M555" s="134"/>
      <c r="N555" s="134"/>
      <c r="O555" s="134"/>
      <c r="P555" s="134">
        <f t="shared" si="1516"/>
        <v>0</v>
      </c>
      <c r="Q555" s="179"/>
    </row>
    <row r="556" spans="1:17" s="135" customFormat="1" ht="15.75" hidden="1" x14ac:dyDescent="0.25">
      <c r="A556" s="66"/>
      <c r="B556" s="67"/>
      <c r="C556" s="67"/>
      <c r="D556" s="68" t="s">
        <v>538</v>
      </c>
      <c r="E556" s="134">
        <f>E554+E555</f>
        <v>6082600</v>
      </c>
      <c r="F556" s="134">
        <f t="shared" ref="F556" si="1517">F554+F555</f>
        <v>6082600</v>
      </c>
      <c r="G556" s="134">
        <f t="shared" ref="G556" si="1518">G554+G555</f>
        <v>4985700</v>
      </c>
      <c r="H556" s="134">
        <f t="shared" ref="H556" si="1519">H554+H555</f>
        <v>0</v>
      </c>
      <c r="I556" s="134">
        <f t="shared" ref="I556" si="1520">I554+I555</f>
        <v>0</v>
      </c>
      <c r="J556" s="134">
        <f t="shared" ref="J556" si="1521">J554+J555</f>
        <v>369000</v>
      </c>
      <c r="K556" s="134">
        <f t="shared" ref="K556" si="1522">K554+K555</f>
        <v>0</v>
      </c>
      <c r="L556" s="134">
        <f t="shared" ref="L556" si="1523">L554+L555</f>
        <v>369000</v>
      </c>
      <c r="M556" s="134">
        <f t="shared" ref="M556" si="1524">M554+M555</f>
        <v>0</v>
      </c>
      <c r="N556" s="134">
        <f t="shared" ref="N556" si="1525">N554+N555</f>
        <v>208200</v>
      </c>
      <c r="O556" s="134">
        <f t="shared" ref="O556" si="1526">O554+O555</f>
        <v>0</v>
      </c>
      <c r="P556" s="134">
        <f t="shared" ref="P556" si="1527">P554+P555</f>
        <v>6451600</v>
      </c>
      <c r="Q556" s="179"/>
    </row>
    <row r="557" spans="1:17" s="135" customFormat="1" ht="15.75" hidden="1" x14ac:dyDescent="0.25">
      <c r="A557" s="66" t="s">
        <v>468</v>
      </c>
      <c r="B557" s="67">
        <v>1010</v>
      </c>
      <c r="C557" s="66" t="s">
        <v>44</v>
      </c>
      <c r="D557" s="68" t="s">
        <v>423</v>
      </c>
      <c r="E557" s="134">
        <f t="shared" si="1515"/>
        <v>0</v>
      </c>
      <c r="F557" s="134"/>
      <c r="G557" s="134"/>
      <c r="H557" s="134"/>
      <c r="I557" s="134"/>
      <c r="J557" s="134">
        <f>L557+O557</f>
        <v>3155700</v>
      </c>
      <c r="K557" s="134">
        <v>3155700</v>
      </c>
      <c r="L557" s="134"/>
      <c r="M557" s="134"/>
      <c r="N557" s="134"/>
      <c r="O557" s="134">
        <v>3155700</v>
      </c>
      <c r="P557" s="134">
        <f t="shared" si="1516"/>
        <v>3155700</v>
      </c>
      <c r="Q557" s="179"/>
    </row>
    <row r="558" spans="1:17" s="135" customFormat="1" ht="15.75" hidden="1" x14ac:dyDescent="0.25">
      <c r="A558" s="66"/>
      <c r="B558" s="67"/>
      <c r="C558" s="66"/>
      <c r="D558" s="68" t="s">
        <v>537</v>
      </c>
      <c r="E558" s="134">
        <f t="shared" ref="E558" si="1528">F558+I558</f>
        <v>0</v>
      </c>
      <c r="F558" s="134"/>
      <c r="G558" s="134"/>
      <c r="H558" s="134"/>
      <c r="I558" s="134"/>
      <c r="J558" s="134">
        <f>L558+O558</f>
        <v>0</v>
      </c>
      <c r="K558" s="134"/>
      <c r="L558" s="134"/>
      <c r="M558" s="134"/>
      <c r="N558" s="134"/>
      <c r="O558" s="134"/>
      <c r="P558" s="134">
        <f t="shared" ref="P558" si="1529">E558+J558</f>
        <v>0</v>
      </c>
      <c r="Q558" s="179"/>
    </row>
    <row r="559" spans="1:17" s="135" customFormat="1" ht="15.75" hidden="1" x14ac:dyDescent="0.25">
      <c r="A559" s="66"/>
      <c r="B559" s="67"/>
      <c r="C559" s="66"/>
      <c r="D559" s="68" t="s">
        <v>538</v>
      </c>
      <c r="E559" s="134">
        <f>E557+E558</f>
        <v>0</v>
      </c>
      <c r="F559" s="134">
        <f t="shared" ref="F559" si="1530">F557+F558</f>
        <v>0</v>
      </c>
      <c r="G559" s="134">
        <f t="shared" ref="G559" si="1531">G557+G558</f>
        <v>0</v>
      </c>
      <c r="H559" s="134">
        <f t="shared" ref="H559" si="1532">H557+H558</f>
        <v>0</v>
      </c>
      <c r="I559" s="134">
        <f t="shared" ref="I559" si="1533">I557+I558</f>
        <v>0</v>
      </c>
      <c r="J559" s="134">
        <f t="shared" ref="J559" si="1534">J557+J558</f>
        <v>3155700</v>
      </c>
      <c r="K559" s="134">
        <f t="shared" ref="K559" si="1535">K557+K558</f>
        <v>3155700</v>
      </c>
      <c r="L559" s="134">
        <f t="shared" ref="L559" si="1536">L557+L558</f>
        <v>0</v>
      </c>
      <c r="M559" s="134">
        <f t="shared" ref="M559" si="1537">M557+M558</f>
        <v>0</v>
      </c>
      <c r="N559" s="134">
        <f t="shared" ref="N559" si="1538">N557+N558</f>
        <v>0</v>
      </c>
      <c r="O559" s="134">
        <f t="shared" ref="O559" si="1539">O557+O558</f>
        <v>3155700</v>
      </c>
      <c r="P559" s="134">
        <f t="shared" ref="P559" si="1540">P557+P558</f>
        <v>3155700</v>
      </c>
      <c r="Q559" s="179"/>
    </row>
    <row r="560" spans="1:17" s="135" customFormat="1" ht="31.5" hidden="1" x14ac:dyDescent="0.25">
      <c r="A560" s="66" t="s">
        <v>470</v>
      </c>
      <c r="B560" s="67">
        <v>1021</v>
      </c>
      <c r="C560" s="66" t="s">
        <v>46</v>
      </c>
      <c r="D560" s="68" t="s">
        <v>397</v>
      </c>
      <c r="E560" s="134">
        <f t="shared" si="1515"/>
        <v>0</v>
      </c>
      <c r="F560" s="134"/>
      <c r="G560" s="134"/>
      <c r="H560" s="134"/>
      <c r="I560" s="134"/>
      <c r="J560" s="134">
        <f t="shared" ref="J560:J572" si="1541">L560+O560</f>
        <v>0</v>
      </c>
      <c r="K560" s="134"/>
      <c r="L560" s="134"/>
      <c r="M560" s="134"/>
      <c r="N560" s="134"/>
      <c r="O560" s="134"/>
      <c r="P560" s="134">
        <f t="shared" si="1516"/>
        <v>0</v>
      </c>
      <c r="Q560" s="179"/>
    </row>
    <row r="561" spans="1:17" s="135" customFormat="1" ht="15.75" hidden="1" x14ac:dyDescent="0.25">
      <c r="A561" s="66"/>
      <c r="B561" s="67"/>
      <c r="C561" s="66"/>
      <c r="D561" s="68" t="s">
        <v>537</v>
      </c>
      <c r="E561" s="134">
        <f t="shared" si="1515"/>
        <v>0</v>
      </c>
      <c r="F561" s="134"/>
      <c r="G561" s="134"/>
      <c r="H561" s="134"/>
      <c r="I561" s="134"/>
      <c r="J561" s="134">
        <f>L561+O561</f>
        <v>0</v>
      </c>
      <c r="K561" s="134"/>
      <c r="L561" s="134"/>
      <c r="M561" s="134"/>
      <c r="N561" s="134"/>
      <c r="O561" s="134"/>
      <c r="P561" s="134">
        <f t="shared" si="1516"/>
        <v>0</v>
      </c>
      <c r="Q561" s="179"/>
    </row>
    <row r="562" spans="1:17" s="135" customFormat="1" ht="15.75" hidden="1" x14ac:dyDescent="0.25">
      <c r="A562" s="66"/>
      <c r="B562" s="67"/>
      <c r="C562" s="66"/>
      <c r="D562" s="68" t="s">
        <v>538</v>
      </c>
      <c r="E562" s="134">
        <f>E560+E561</f>
        <v>0</v>
      </c>
      <c r="F562" s="134">
        <f t="shared" ref="F562:P562" si="1542">F560+F561</f>
        <v>0</v>
      </c>
      <c r="G562" s="134">
        <f t="shared" si="1542"/>
        <v>0</v>
      </c>
      <c r="H562" s="134">
        <f t="shared" si="1542"/>
        <v>0</v>
      </c>
      <c r="I562" s="134">
        <f t="shared" si="1542"/>
        <v>0</v>
      </c>
      <c r="J562" s="134">
        <f t="shared" si="1542"/>
        <v>0</v>
      </c>
      <c r="K562" s="134">
        <f t="shared" si="1542"/>
        <v>0</v>
      </c>
      <c r="L562" s="134">
        <f t="shared" si="1542"/>
        <v>0</v>
      </c>
      <c r="M562" s="134">
        <f t="shared" si="1542"/>
        <v>0</v>
      </c>
      <c r="N562" s="134">
        <f t="shared" si="1542"/>
        <v>0</v>
      </c>
      <c r="O562" s="134">
        <f t="shared" si="1542"/>
        <v>0</v>
      </c>
      <c r="P562" s="134">
        <f t="shared" si="1542"/>
        <v>0</v>
      </c>
      <c r="Q562" s="179"/>
    </row>
    <row r="563" spans="1:17" s="135" customFormat="1" ht="63" hidden="1" x14ac:dyDescent="0.25">
      <c r="A563" s="66" t="s">
        <v>471</v>
      </c>
      <c r="B563" s="67">
        <v>1022</v>
      </c>
      <c r="C563" s="66" t="s">
        <v>50</v>
      </c>
      <c r="D563" s="68" t="s">
        <v>399</v>
      </c>
      <c r="E563" s="134">
        <f t="shared" si="1515"/>
        <v>0</v>
      </c>
      <c r="F563" s="134"/>
      <c r="G563" s="134"/>
      <c r="H563" s="134"/>
      <c r="I563" s="134"/>
      <c r="J563" s="134">
        <f t="shared" si="1541"/>
        <v>0</v>
      </c>
      <c r="K563" s="134"/>
      <c r="L563" s="134"/>
      <c r="M563" s="134"/>
      <c r="N563" s="134"/>
      <c r="O563" s="134"/>
      <c r="P563" s="134">
        <f t="shared" si="1516"/>
        <v>0</v>
      </c>
      <c r="Q563" s="179"/>
    </row>
    <row r="564" spans="1:17" s="135" customFormat="1" ht="15.75" hidden="1" x14ac:dyDescent="0.25">
      <c r="A564" s="66"/>
      <c r="B564" s="67"/>
      <c r="C564" s="66"/>
      <c r="D564" s="68" t="s">
        <v>537</v>
      </c>
      <c r="E564" s="134">
        <f t="shared" ref="E564" si="1543">F564+I564</f>
        <v>0</v>
      </c>
      <c r="F564" s="134"/>
      <c r="G564" s="134"/>
      <c r="H564" s="134"/>
      <c r="I564" s="134"/>
      <c r="J564" s="134">
        <f>L564+O564</f>
        <v>0</v>
      </c>
      <c r="K564" s="134"/>
      <c r="L564" s="134"/>
      <c r="M564" s="134"/>
      <c r="N564" s="134"/>
      <c r="O564" s="134"/>
      <c r="P564" s="134">
        <f t="shared" ref="P564" si="1544">E564+J564</f>
        <v>0</v>
      </c>
      <c r="Q564" s="179"/>
    </row>
    <row r="565" spans="1:17" s="135" customFormat="1" ht="15.75" hidden="1" x14ac:dyDescent="0.25">
      <c r="A565" s="66"/>
      <c r="B565" s="67"/>
      <c r="C565" s="66"/>
      <c r="D565" s="68" t="s">
        <v>538</v>
      </c>
      <c r="E565" s="134">
        <f>E563+E564</f>
        <v>0</v>
      </c>
      <c r="F565" s="134">
        <f t="shared" ref="F565:P565" si="1545">F563+F564</f>
        <v>0</v>
      </c>
      <c r="G565" s="134">
        <f t="shared" si="1545"/>
        <v>0</v>
      </c>
      <c r="H565" s="134">
        <f t="shared" si="1545"/>
        <v>0</v>
      </c>
      <c r="I565" s="134">
        <f t="shared" si="1545"/>
        <v>0</v>
      </c>
      <c r="J565" s="134">
        <f t="shared" si="1545"/>
        <v>0</v>
      </c>
      <c r="K565" s="134">
        <f t="shared" si="1545"/>
        <v>0</v>
      </c>
      <c r="L565" s="134">
        <f t="shared" si="1545"/>
        <v>0</v>
      </c>
      <c r="M565" s="134">
        <f t="shared" si="1545"/>
        <v>0</v>
      </c>
      <c r="N565" s="134">
        <f t="shared" si="1545"/>
        <v>0</v>
      </c>
      <c r="O565" s="134">
        <f t="shared" si="1545"/>
        <v>0</v>
      </c>
      <c r="P565" s="134">
        <f t="shared" si="1545"/>
        <v>0</v>
      </c>
      <c r="Q565" s="179"/>
    </row>
    <row r="566" spans="1:17" s="135" customFormat="1" ht="31.5" hidden="1" x14ac:dyDescent="0.25">
      <c r="A566" s="66" t="s">
        <v>472</v>
      </c>
      <c r="B566" s="67">
        <v>2010</v>
      </c>
      <c r="C566" s="66" t="s">
        <v>56</v>
      </c>
      <c r="D566" s="68" t="s">
        <v>453</v>
      </c>
      <c r="E566" s="134">
        <f t="shared" si="1515"/>
        <v>0</v>
      </c>
      <c r="F566" s="134"/>
      <c r="G566" s="134"/>
      <c r="H566" s="134"/>
      <c r="I566" s="134"/>
      <c r="J566" s="134">
        <f t="shared" si="1541"/>
        <v>0</v>
      </c>
      <c r="K566" s="134"/>
      <c r="L566" s="134"/>
      <c r="M566" s="134"/>
      <c r="N566" s="134"/>
      <c r="O566" s="134"/>
      <c r="P566" s="134">
        <f t="shared" si="1516"/>
        <v>0</v>
      </c>
      <c r="Q566" s="179"/>
    </row>
    <row r="567" spans="1:17" s="135" customFormat="1" ht="15.75" hidden="1" x14ac:dyDescent="0.25">
      <c r="A567" s="66"/>
      <c r="B567" s="67"/>
      <c r="C567" s="66"/>
      <c r="D567" s="68" t="s">
        <v>537</v>
      </c>
      <c r="E567" s="134">
        <f t="shared" si="1515"/>
        <v>0</v>
      </c>
      <c r="F567" s="134"/>
      <c r="G567" s="134"/>
      <c r="H567" s="134"/>
      <c r="I567" s="134"/>
      <c r="J567" s="134">
        <f>L567+O567</f>
        <v>0</v>
      </c>
      <c r="K567" s="134"/>
      <c r="L567" s="134"/>
      <c r="M567" s="134"/>
      <c r="N567" s="134"/>
      <c r="O567" s="134"/>
      <c r="P567" s="134">
        <f t="shared" si="1516"/>
        <v>0</v>
      </c>
      <c r="Q567" s="179"/>
    </row>
    <row r="568" spans="1:17" s="135" customFormat="1" ht="15.75" hidden="1" x14ac:dyDescent="0.25">
      <c r="A568" s="66"/>
      <c r="B568" s="67"/>
      <c r="C568" s="66"/>
      <c r="D568" s="68" t="s">
        <v>538</v>
      </c>
      <c r="E568" s="134">
        <f>E566+E567</f>
        <v>0</v>
      </c>
      <c r="F568" s="134">
        <f t="shared" ref="F568:P568" si="1546">F566+F567</f>
        <v>0</v>
      </c>
      <c r="G568" s="134">
        <f t="shared" si="1546"/>
        <v>0</v>
      </c>
      <c r="H568" s="134">
        <f t="shared" si="1546"/>
        <v>0</v>
      </c>
      <c r="I568" s="134">
        <f t="shared" si="1546"/>
        <v>0</v>
      </c>
      <c r="J568" s="134">
        <f t="shared" si="1546"/>
        <v>0</v>
      </c>
      <c r="K568" s="134">
        <f t="shared" si="1546"/>
        <v>0</v>
      </c>
      <c r="L568" s="134">
        <f t="shared" si="1546"/>
        <v>0</v>
      </c>
      <c r="M568" s="134">
        <f t="shared" si="1546"/>
        <v>0</v>
      </c>
      <c r="N568" s="134">
        <f t="shared" si="1546"/>
        <v>0</v>
      </c>
      <c r="O568" s="134">
        <f t="shared" si="1546"/>
        <v>0</v>
      </c>
      <c r="P568" s="134">
        <f t="shared" si="1546"/>
        <v>0</v>
      </c>
      <c r="Q568" s="179"/>
    </row>
    <row r="569" spans="1:17" s="135" customFormat="1" ht="15.75" hidden="1" x14ac:dyDescent="0.25">
      <c r="A569" s="66" t="s">
        <v>197</v>
      </c>
      <c r="B569" s="67" t="str">
        <f>'дод 5'!A298</f>
        <v>6030</v>
      </c>
      <c r="C569" s="67" t="str">
        <f>'дод 5'!B298</f>
        <v>0620</v>
      </c>
      <c r="D569" s="68" t="str">
        <f>'дод 5'!C298</f>
        <v>Організація благоустрою населених пунктів</v>
      </c>
      <c r="E569" s="134">
        <f t="shared" si="1515"/>
        <v>0</v>
      </c>
      <c r="F569" s="134"/>
      <c r="G569" s="134"/>
      <c r="H569" s="134"/>
      <c r="I569" s="134"/>
      <c r="J569" s="134">
        <f t="shared" si="1541"/>
        <v>0</v>
      </c>
      <c r="K569" s="134"/>
      <c r="L569" s="134"/>
      <c r="M569" s="134"/>
      <c r="N569" s="134"/>
      <c r="O569" s="134"/>
      <c r="P569" s="134">
        <f t="shared" si="1516"/>
        <v>0</v>
      </c>
      <c r="Q569" s="179"/>
    </row>
    <row r="570" spans="1:17" s="135" customFormat="1" ht="15.75" hidden="1" x14ac:dyDescent="0.25">
      <c r="A570" s="66"/>
      <c r="B570" s="67"/>
      <c r="C570" s="67"/>
      <c r="D570" s="68" t="s">
        <v>537</v>
      </c>
      <c r="E570" s="134">
        <f t="shared" ref="E570" si="1547">F570+I570</f>
        <v>0</v>
      </c>
      <c r="F570" s="134"/>
      <c r="G570" s="134"/>
      <c r="H570" s="134"/>
      <c r="I570" s="134"/>
      <c r="J570" s="134">
        <f>L570+O570</f>
        <v>0</v>
      </c>
      <c r="K570" s="134"/>
      <c r="L570" s="134"/>
      <c r="M570" s="134"/>
      <c r="N570" s="134"/>
      <c r="O570" s="134"/>
      <c r="P570" s="134">
        <f t="shared" ref="P570" si="1548">E570+J570</f>
        <v>0</v>
      </c>
      <c r="Q570" s="179"/>
    </row>
    <row r="571" spans="1:17" s="135" customFormat="1" ht="15.75" hidden="1" x14ac:dyDescent="0.25">
      <c r="A571" s="66"/>
      <c r="B571" s="67"/>
      <c r="C571" s="67"/>
      <c r="D571" s="68" t="s">
        <v>538</v>
      </c>
      <c r="E571" s="134">
        <f>E569+E570</f>
        <v>0</v>
      </c>
      <c r="F571" s="134">
        <f t="shared" ref="F571:P571" si="1549">F569+F570</f>
        <v>0</v>
      </c>
      <c r="G571" s="134">
        <f t="shared" si="1549"/>
        <v>0</v>
      </c>
      <c r="H571" s="134">
        <f t="shared" si="1549"/>
        <v>0</v>
      </c>
      <c r="I571" s="134">
        <f t="shared" si="1549"/>
        <v>0</v>
      </c>
      <c r="J571" s="134">
        <f t="shared" si="1549"/>
        <v>0</v>
      </c>
      <c r="K571" s="134">
        <f t="shared" si="1549"/>
        <v>0</v>
      </c>
      <c r="L571" s="134">
        <f t="shared" si="1549"/>
        <v>0</v>
      </c>
      <c r="M571" s="134">
        <f t="shared" si="1549"/>
        <v>0</v>
      </c>
      <c r="N571" s="134">
        <f t="shared" si="1549"/>
        <v>0</v>
      </c>
      <c r="O571" s="134">
        <f t="shared" si="1549"/>
        <v>0</v>
      </c>
      <c r="P571" s="134">
        <f t="shared" si="1549"/>
        <v>0</v>
      </c>
      <c r="Q571" s="179"/>
    </row>
    <row r="572" spans="1:17" s="135" customFormat="1" ht="63" hidden="1" x14ac:dyDescent="0.25">
      <c r="A572" s="66" t="s">
        <v>522</v>
      </c>
      <c r="B572" s="67">
        <v>1261</v>
      </c>
      <c r="C572" s="66" t="s">
        <v>53</v>
      </c>
      <c r="D572" s="68" t="s">
        <v>536</v>
      </c>
      <c r="E572" s="134">
        <f>F572+I572</f>
        <v>0</v>
      </c>
      <c r="F572" s="134"/>
      <c r="G572" s="134"/>
      <c r="H572" s="134"/>
      <c r="I572" s="134"/>
      <c r="J572" s="134">
        <f t="shared" si="1541"/>
        <v>100000</v>
      </c>
      <c r="K572" s="134">
        <v>100000</v>
      </c>
      <c r="L572" s="134"/>
      <c r="M572" s="134"/>
      <c r="N572" s="134"/>
      <c r="O572" s="134">
        <v>100000</v>
      </c>
      <c r="P572" s="134">
        <f t="shared" si="1516"/>
        <v>100000</v>
      </c>
      <c r="Q572" s="179"/>
    </row>
    <row r="573" spans="1:17" s="135" customFormat="1" ht="15.75" hidden="1" x14ac:dyDescent="0.25">
      <c r="A573" s="66"/>
      <c r="B573" s="67"/>
      <c r="C573" s="66"/>
      <c r="D573" s="68" t="s">
        <v>537</v>
      </c>
      <c r="E573" s="134">
        <f t="shared" ref="E573" si="1550">F573+I573</f>
        <v>0</v>
      </c>
      <c r="F573" s="134"/>
      <c r="G573" s="134"/>
      <c r="H573" s="134"/>
      <c r="I573" s="134"/>
      <c r="J573" s="134">
        <f>L573+O573</f>
        <v>0</v>
      </c>
      <c r="K573" s="134"/>
      <c r="L573" s="134"/>
      <c r="M573" s="134"/>
      <c r="N573" s="134"/>
      <c r="O573" s="134"/>
      <c r="P573" s="134">
        <f t="shared" ref="P573" si="1551">E573+J573</f>
        <v>0</v>
      </c>
      <c r="Q573" s="179"/>
    </row>
    <row r="574" spans="1:17" s="135" customFormat="1" ht="15.75" hidden="1" x14ac:dyDescent="0.25">
      <c r="A574" s="66"/>
      <c r="B574" s="67"/>
      <c r="C574" s="66"/>
      <c r="D574" s="68" t="s">
        <v>538</v>
      </c>
      <c r="E574" s="134">
        <f>E572+E573</f>
        <v>0</v>
      </c>
      <c r="F574" s="134">
        <f t="shared" ref="F574" si="1552">F572+F573</f>
        <v>0</v>
      </c>
      <c r="G574" s="134">
        <f t="shared" ref="G574" si="1553">G572+G573</f>
        <v>0</v>
      </c>
      <c r="H574" s="134">
        <f t="shared" ref="H574" si="1554">H572+H573</f>
        <v>0</v>
      </c>
      <c r="I574" s="134">
        <f t="shared" ref="I574" si="1555">I572+I573</f>
        <v>0</v>
      </c>
      <c r="J574" s="134">
        <f t="shared" ref="J574" si="1556">J572+J573</f>
        <v>100000</v>
      </c>
      <c r="K574" s="134">
        <f t="shared" ref="K574" si="1557">K572+K573</f>
        <v>100000</v>
      </c>
      <c r="L574" s="134">
        <f t="shared" ref="L574" si="1558">L572+L573</f>
        <v>0</v>
      </c>
      <c r="M574" s="134">
        <f t="shared" ref="M574" si="1559">M572+M573</f>
        <v>0</v>
      </c>
      <c r="N574" s="134">
        <f t="shared" ref="N574" si="1560">N572+N573</f>
        <v>0</v>
      </c>
      <c r="O574" s="134">
        <f t="shared" ref="O574" si="1561">O572+O573</f>
        <v>100000</v>
      </c>
      <c r="P574" s="134">
        <f t="shared" ref="P574" si="1562">P572+P573</f>
        <v>100000</v>
      </c>
      <c r="Q574" s="179"/>
    </row>
    <row r="575" spans="1:17" s="135" customFormat="1" ht="63" hidden="1" x14ac:dyDescent="0.25">
      <c r="A575" s="66" t="s">
        <v>198</v>
      </c>
      <c r="B575" s="67" t="str">
        <f>'дод 5'!A301</f>
        <v>6084</v>
      </c>
      <c r="C575" s="67" t="str">
        <f>'дод 5'!B301</f>
        <v>0610</v>
      </c>
      <c r="D575" s="68" t="str">
        <f>'дод 5'!C301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575" s="134">
        <f t="shared" si="1515"/>
        <v>0</v>
      </c>
      <c r="F575" s="134"/>
      <c r="G575" s="134"/>
      <c r="H575" s="134"/>
      <c r="I575" s="134"/>
      <c r="J575" s="134">
        <f t="shared" ref="J575:J609" si="1563">L575+O575</f>
        <v>412200</v>
      </c>
      <c r="K575" s="134"/>
      <c r="L575" s="134"/>
      <c r="M575" s="134"/>
      <c r="N575" s="134"/>
      <c r="O575" s="134">
        <v>412200</v>
      </c>
      <c r="P575" s="134">
        <f t="shared" si="1516"/>
        <v>412200</v>
      </c>
      <c r="Q575" s="179"/>
    </row>
    <row r="576" spans="1:17" s="135" customFormat="1" ht="15.75" hidden="1" x14ac:dyDescent="0.25">
      <c r="A576" s="66"/>
      <c r="B576" s="67"/>
      <c r="C576" s="67"/>
      <c r="D576" s="68" t="s">
        <v>537</v>
      </c>
      <c r="E576" s="134">
        <f t="shared" ref="E576" si="1564">F576+I576</f>
        <v>0</v>
      </c>
      <c r="F576" s="134"/>
      <c r="G576" s="134"/>
      <c r="H576" s="134"/>
      <c r="I576" s="134"/>
      <c r="J576" s="134">
        <f>L576+O576</f>
        <v>0</v>
      </c>
      <c r="K576" s="134"/>
      <c r="L576" s="134"/>
      <c r="M576" s="134"/>
      <c r="N576" s="134"/>
      <c r="O576" s="134"/>
      <c r="P576" s="134">
        <f t="shared" ref="P576" si="1565">E576+J576</f>
        <v>0</v>
      </c>
      <c r="Q576" s="179"/>
    </row>
    <row r="577" spans="1:17" s="135" customFormat="1" ht="15.75" hidden="1" x14ac:dyDescent="0.25">
      <c r="A577" s="66"/>
      <c r="B577" s="67"/>
      <c r="C577" s="67"/>
      <c r="D577" s="68" t="s">
        <v>538</v>
      </c>
      <c r="E577" s="134">
        <f>E575+E576</f>
        <v>0</v>
      </c>
      <c r="F577" s="134">
        <f t="shared" ref="F577" si="1566">F575+F576</f>
        <v>0</v>
      </c>
      <c r="G577" s="134">
        <f t="shared" ref="G577" si="1567">G575+G576</f>
        <v>0</v>
      </c>
      <c r="H577" s="134">
        <f t="shared" ref="H577" si="1568">H575+H576</f>
        <v>0</v>
      </c>
      <c r="I577" s="134">
        <f t="shared" ref="I577" si="1569">I575+I576</f>
        <v>0</v>
      </c>
      <c r="J577" s="134">
        <f t="shared" ref="J577" si="1570">J575+J576</f>
        <v>412200</v>
      </c>
      <c r="K577" s="134">
        <f t="shared" ref="K577" si="1571">K575+K576</f>
        <v>0</v>
      </c>
      <c r="L577" s="134">
        <f t="shared" ref="L577" si="1572">L575+L576</f>
        <v>0</v>
      </c>
      <c r="M577" s="134">
        <f t="shared" ref="M577" si="1573">M575+M576</f>
        <v>0</v>
      </c>
      <c r="N577" s="134">
        <f t="shared" ref="N577" si="1574">N575+N576</f>
        <v>0</v>
      </c>
      <c r="O577" s="134">
        <f t="shared" ref="O577" si="1575">O575+O576</f>
        <v>412200</v>
      </c>
      <c r="P577" s="134">
        <f t="shared" ref="P577" si="1576">P575+P576</f>
        <v>412200</v>
      </c>
      <c r="Q577" s="179"/>
    </row>
    <row r="578" spans="1:17" s="135" customFormat="1" ht="31.5" hidden="1" x14ac:dyDescent="0.25">
      <c r="A578" s="66" t="s">
        <v>260</v>
      </c>
      <c r="B578" s="67" t="str">
        <f>'дод 5'!A325</f>
        <v>7310</v>
      </c>
      <c r="C578" s="67" t="str">
        <f>'дод 5'!B325</f>
        <v>0443</v>
      </c>
      <c r="D578" s="68" t="s">
        <v>519</v>
      </c>
      <c r="E578" s="134">
        <f t="shared" si="1515"/>
        <v>0</v>
      </c>
      <c r="F578" s="134"/>
      <c r="G578" s="134"/>
      <c r="H578" s="134"/>
      <c r="I578" s="134"/>
      <c r="J578" s="134">
        <f t="shared" si="1563"/>
        <v>537260</v>
      </c>
      <c r="K578" s="134">
        <v>537260</v>
      </c>
      <c r="L578" s="134"/>
      <c r="M578" s="134"/>
      <c r="N578" s="134"/>
      <c r="O578" s="134">
        <v>537260</v>
      </c>
      <c r="P578" s="134">
        <f t="shared" si="1516"/>
        <v>537260</v>
      </c>
      <c r="Q578" s="179"/>
    </row>
    <row r="579" spans="1:17" s="135" customFormat="1" ht="15.75" hidden="1" x14ac:dyDescent="0.25">
      <c r="A579" s="66"/>
      <c r="B579" s="67"/>
      <c r="C579" s="67"/>
      <c r="D579" s="68" t="s">
        <v>537</v>
      </c>
      <c r="E579" s="134">
        <f t="shared" si="1515"/>
        <v>0</v>
      </c>
      <c r="F579" s="134"/>
      <c r="G579" s="134"/>
      <c r="H579" s="134"/>
      <c r="I579" s="134"/>
      <c r="J579" s="134">
        <f>L579+O579</f>
        <v>0</v>
      </c>
      <c r="K579" s="134"/>
      <c r="L579" s="134"/>
      <c r="M579" s="134"/>
      <c r="N579" s="134"/>
      <c r="O579" s="134"/>
      <c r="P579" s="134">
        <f t="shared" si="1516"/>
        <v>0</v>
      </c>
      <c r="Q579" s="179"/>
    </row>
    <row r="580" spans="1:17" s="135" customFormat="1" ht="15.75" hidden="1" x14ac:dyDescent="0.25">
      <c r="A580" s="66"/>
      <c r="B580" s="67"/>
      <c r="C580" s="67"/>
      <c r="D580" s="68" t="s">
        <v>538</v>
      </c>
      <c r="E580" s="134">
        <f>E578+E579</f>
        <v>0</v>
      </c>
      <c r="F580" s="134">
        <f t="shared" ref="F580" si="1577">F578+F579</f>
        <v>0</v>
      </c>
      <c r="G580" s="134">
        <f t="shared" ref="G580" si="1578">G578+G579</f>
        <v>0</v>
      </c>
      <c r="H580" s="134">
        <f t="shared" ref="H580" si="1579">H578+H579</f>
        <v>0</v>
      </c>
      <c r="I580" s="134">
        <f t="shared" ref="I580" si="1580">I578+I579</f>
        <v>0</v>
      </c>
      <c r="J580" s="134">
        <f t="shared" ref="J580" si="1581">J578+J579</f>
        <v>537260</v>
      </c>
      <c r="K580" s="134">
        <f t="shared" ref="K580" si="1582">K578+K579</f>
        <v>537260</v>
      </c>
      <c r="L580" s="134">
        <f t="shared" ref="L580" si="1583">L578+L579</f>
        <v>0</v>
      </c>
      <c r="M580" s="134">
        <f t="shared" ref="M580" si="1584">M578+M579</f>
        <v>0</v>
      </c>
      <c r="N580" s="134">
        <f t="shared" ref="N580" si="1585">N578+N579</f>
        <v>0</v>
      </c>
      <c r="O580" s="134">
        <f t="shared" ref="O580" si="1586">O578+O579</f>
        <v>537260</v>
      </c>
      <c r="P580" s="134">
        <f t="shared" ref="P580" si="1587">P578+P579</f>
        <v>537260</v>
      </c>
      <c r="Q580" s="179"/>
    </row>
    <row r="581" spans="1:17" s="25" customFormat="1" ht="15.75" x14ac:dyDescent="0.25">
      <c r="A581" s="66" t="s">
        <v>261</v>
      </c>
      <c r="B581" s="67" t="str">
        <f>'дод 5'!A328</f>
        <v>7321</v>
      </c>
      <c r="C581" s="67" t="str">
        <f>'дод 5'!B328</f>
        <v>0443</v>
      </c>
      <c r="D581" s="58" t="str">
        <f>'дод 5'!C328</f>
        <v>Будівництво1 освітніх установ та закладів</v>
      </c>
      <c r="E581" s="134">
        <f t="shared" si="1515"/>
        <v>0</v>
      </c>
      <c r="F581" s="134"/>
      <c r="G581" s="134"/>
      <c r="H581" s="134"/>
      <c r="I581" s="134"/>
      <c r="J581" s="134">
        <f t="shared" si="1563"/>
        <v>5000000</v>
      </c>
      <c r="K581" s="134">
        <v>5000000</v>
      </c>
      <c r="L581" s="134"/>
      <c r="M581" s="134"/>
      <c r="N581" s="134"/>
      <c r="O581" s="134">
        <v>5000000</v>
      </c>
      <c r="P581" s="134">
        <f t="shared" si="1516"/>
        <v>5000000</v>
      </c>
      <c r="Q581" s="179"/>
    </row>
    <row r="582" spans="1:17" s="26" customFormat="1" ht="15.75" x14ac:dyDescent="0.25">
      <c r="A582" s="92"/>
      <c r="B582" s="91"/>
      <c r="C582" s="91"/>
      <c r="D582" s="89" t="s">
        <v>537</v>
      </c>
      <c r="E582" s="137">
        <f t="shared" ref="E582" si="1588">F582+I582</f>
        <v>0</v>
      </c>
      <c r="F582" s="137"/>
      <c r="G582" s="137"/>
      <c r="H582" s="137"/>
      <c r="I582" s="137"/>
      <c r="J582" s="137">
        <f>L582+O582</f>
        <v>300000</v>
      </c>
      <c r="K582" s="137">
        <v>300000</v>
      </c>
      <c r="L582" s="137"/>
      <c r="M582" s="137"/>
      <c r="N582" s="137"/>
      <c r="O582" s="137">
        <v>300000</v>
      </c>
      <c r="P582" s="137">
        <f t="shared" ref="P582" si="1589">E582+J582</f>
        <v>300000</v>
      </c>
      <c r="Q582" s="179"/>
    </row>
    <row r="583" spans="1:17" s="26" customFormat="1" ht="15.75" x14ac:dyDescent="0.25">
      <c r="A583" s="92"/>
      <c r="B583" s="91"/>
      <c r="C583" s="91"/>
      <c r="D583" s="89" t="s">
        <v>538</v>
      </c>
      <c r="E583" s="137">
        <f>E581+E582</f>
        <v>0</v>
      </c>
      <c r="F583" s="137">
        <f t="shared" ref="F583" si="1590">F581+F582</f>
        <v>0</v>
      </c>
      <c r="G583" s="137">
        <f t="shared" ref="G583" si="1591">G581+G582</f>
        <v>0</v>
      </c>
      <c r="H583" s="137">
        <f t="shared" ref="H583" si="1592">H581+H582</f>
        <v>0</v>
      </c>
      <c r="I583" s="137">
        <f t="shared" ref="I583" si="1593">I581+I582</f>
        <v>0</v>
      </c>
      <c r="J583" s="137">
        <f t="shared" ref="J583" si="1594">J581+J582</f>
        <v>5300000</v>
      </c>
      <c r="K583" s="137">
        <f t="shared" ref="K583" si="1595">K581+K582</f>
        <v>5300000</v>
      </c>
      <c r="L583" s="137">
        <f t="shared" ref="L583" si="1596">L581+L582</f>
        <v>0</v>
      </c>
      <c r="M583" s="137">
        <f t="shared" ref="M583" si="1597">M581+M582</f>
        <v>0</v>
      </c>
      <c r="N583" s="137">
        <f t="shared" ref="N583" si="1598">N581+N582</f>
        <v>0</v>
      </c>
      <c r="O583" s="137">
        <f t="shared" ref="O583" si="1599">O581+O582</f>
        <v>5300000</v>
      </c>
      <c r="P583" s="137">
        <f t="shared" ref="P583" si="1600">P581+P582</f>
        <v>5300000</v>
      </c>
      <c r="Q583" s="179"/>
    </row>
    <row r="584" spans="1:17" s="135" customFormat="1" ht="15.75" hidden="1" x14ac:dyDescent="0.25">
      <c r="A584" s="66" t="s">
        <v>263</v>
      </c>
      <c r="B584" s="67" t="str">
        <f>'дод 5'!A331</f>
        <v>7322</v>
      </c>
      <c r="C584" s="67" t="str">
        <f>'дод 5'!B331</f>
        <v>0443</v>
      </c>
      <c r="D584" s="58" t="str">
        <f>'дод 5'!C331</f>
        <v>Будівництво1 медичних установ та закладів</v>
      </c>
      <c r="E584" s="134">
        <f t="shared" si="1515"/>
        <v>0</v>
      </c>
      <c r="F584" s="134"/>
      <c r="G584" s="134"/>
      <c r="H584" s="134"/>
      <c r="I584" s="134"/>
      <c r="J584" s="134">
        <f t="shared" si="1563"/>
        <v>8000000</v>
      </c>
      <c r="K584" s="134">
        <v>8000000</v>
      </c>
      <c r="L584" s="134"/>
      <c r="M584" s="134"/>
      <c r="N584" s="134"/>
      <c r="O584" s="134">
        <v>8000000</v>
      </c>
      <c r="P584" s="134">
        <f t="shared" si="1516"/>
        <v>8000000</v>
      </c>
      <c r="Q584" s="179"/>
    </row>
    <row r="585" spans="1:17" s="135" customFormat="1" ht="15.75" hidden="1" x14ac:dyDescent="0.25">
      <c r="A585" s="66"/>
      <c r="B585" s="67"/>
      <c r="C585" s="67"/>
      <c r="D585" s="68" t="s">
        <v>537</v>
      </c>
      <c r="E585" s="134">
        <f t="shared" ref="E585" si="1601">F585+I585</f>
        <v>0</v>
      </c>
      <c r="F585" s="134"/>
      <c r="G585" s="134"/>
      <c r="H585" s="134"/>
      <c r="I585" s="134"/>
      <c r="J585" s="134">
        <f>L585+O585</f>
        <v>0</v>
      </c>
      <c r="K585" s="134"/>
      <c r="L585" s="134"/>
      <c r="M585" s="134"/>
      <c r="N585" s="134"/>
      <c r="O585" s="134"/>
      <c r="P585" s="134">
        <f t="shared" ref="P585" si="1602">E585+J585</f>
        <v>0</v>
      </c>
      <c r="Q585" s="179"/>
    </row>
    <row r="586" spans="1:17" s="135" customFormat="1" ht="15.75" hidden="1" x14ac:dyDescent="0.25">
      <c r="A586" s="66"/>
      <c r="B586" s="67"/>
      <c r="C586" s="67"/>
      <c r="D586" s="68" t="s">
        <v>538</v>
      </c>
      <c r="E586" s="134">
        <f>E584+E585</f>
        <v>0</v>
      </c>
      <c r="F586" s="134">
        <f t="shared" ref="F586" si="1603">F584+F585</f>
        <v>0</v>
      </c>
      <c r="G586" s="134">
        <f t="shared" ref="G586" si="1604">G584+G585</f>
        <v>0</v>
      </c>
      <c r="H586" s="134">
        <f t="shared" ref="H586" si="1605">H584+H585</f>
        <v>0</v>
      </c>
      <c r="I586" s="134">
        <f t="shared" ref="I586" si="1606">I584+I585</f>
        <v>0</v>
      </c>
      <c r="J586" s="134">
        <f t="shared" ref="J586" si="1607">J584+J585</f>
        <v>8000000</v>
      </c>
      <c r="K586" s="134">
        <f t="shared" ref="K586" si="1608">K584+K585</f>
        <v>8000000</v>
      </c>
      <c r="L586" s="134">
        <f t="shared" ref="L586" si="1609">L584+L585</f>
        <v>0</v>
      </c>
      <c r="M586" s="134">
        <f t="shared" ref="M586" si="1610">M584+M585</f>
        <v>0</v>
      </c>
      <c r="N586" s="134">
        <f t="shared" ref="N586" si="1611">N584+N585</f>
        <v>0</v>
      </c>
      <c r="O586" s="134">
        <f t="shared" ref="O586" si="1612">O584+O585</f>
        <v>8000000</v>
      </c>
      <c r="P586" s="134">
        <f t="shared" ref="P586" si="1613">P584+P585</f>
        <v>8000000</v>
      </c>
      <c r="Q586" s="179"/>
    </row>
    <row r="587" spans="1:17" s="135" customFormat="1" ht="15.75" hidden="1" x14ac:dyDescent="0.25">
      <c r="A587" s="66" t="s">
        <v>438</v>
      </c>
      <c r="B587" s="67">
        <v>7324</v>
      </c>
      <c r="C587" s="67">
        <v>443</v>
      </c>
      <c r="D587" s="58" t="str">
        <f>'дод 5'!C334</f>
        <v>Будівництво1 установ та закладів культури</v>
      </c>
      <c r="E587" s="134">
        <f t="shared" si="1515"/>
        <v>0</v>
      </c>
      <c r="F587" s="134"/>
      <c r="G587" s="134"/>
      <c r="H587" s="134"/>
      <c r="I587" s="134"/>
      <c r="J587" s="134">
        <f t="shared" si="1563"/>
        <v>0</v>
      </c>
      <c r="K587" s="134"/>
      <c r="L587" s="134"/>
      <c r="M587" s="134"/>
      <c r="N587" s="134"/>
      <c r="O587" s="134"/>
      <c r="P587" s="134">
        <f t="shared" si="1516"/>
        <v>0</v>
      </c>
      <c r="Q587" s="179"/>
    </row>
    <row r="588" spans="1:17" s="135" customFormat="1" ht="15.75" hidden="1" x14ac:dyDescent="0.25">
      <c r="A588" s="66"/>
      <c r="B588" s="67"/>
      <c r="C588" s="67"/>
      <c r="D588" s="68" t="s">
        <v>537</v>
      </c>
      <c r="E588" s="134">
        <f t="shared" ref="E588" si="1614">F588+I588</f>
        <v>0</v>
      </c>
      <c r="F588" s="134"/>
      <c r="G588" s="134"/>
      <c r="H588" s="134"/>
      <c r="I588" s="134"/>
      <c r="J588" s="134">
        <f>L588+O588</f>
        <v>0</v>
      </c>
      <c r="K588" s="134"/>
      <c r="L588" s="134"/>
      <c r="M588" s="134"/>
      <c r="N588" s="134"/>
      <c r="O588" s="134"/>
      <c r="P588" s="134">
        <f t="shared" ref="P588" si="1615">E588+J588</f>
        <v>0</v>
      </c>
      <c r="Q588" s="179"/>
    </row>
    <row r="589" spans="1:17" s="135" customFormat="1" ht="15.75" hidden="1" x14ac:dyDescent="0.25">
      <c r="A589" s="66"/>
      <c r="B589" s="67"/>
      <c r="C589" s="67"/>
      <c r="D589" s="68" t="s">
        <v>538</v>
      </c>
      <c r="E589" s="134">
        <f>E587+E588</f>
        <v>0</v>
      </c>
      <c r="F589" s="134">
        <f t="shared" ref="F589" si="1616">F587+F588</f>
        <v>0</v>
      </c>
      <c r="G589" s="134">
        <f t="shared" ref="G589" si="1617">G587+G588</f>
        <v>0</v>
      </c>
      <c r="H589" s="134">
        <f t="shared" ref="H589" si="1618">H587+H588</f>
        <v>0</v>
      </c>
      <c r="I589" s="134">
        <f t="shared" ref="I589" si="1619">I587+I588</f>
        <v>0</v>
      </c>
      <c r="J589" s="134">
        <f t="shared" ref="J589" si="1620">J587+J588</f>
        <v>0</v>
      </c>
      <c r="K589" s="134">
        <f t="shared" ref="K589" si="1621">K587+K588</f>
        <v>0</v>
      </c>
      <c r="L589" s="134">
        <f t="shared" ref="L589" si="1622">L587+L588</f>
        <v>0</v>
      </c>
      <c r="M589" s="134">
        <f t="shared" ref="M589" si="1623">M587+M588</f>
        <v>0</v>
      </c>
      <c r="N589" s="134">
        <f t="shared" ref="N589" si="1624">N587+N588</f>
        <v>0</v>
      </c>
      <c r="O589" s="134">
        <f t="shared" ref="O589" si="1625">O587+O588</f>
        <v>0</v>
      </c>
      <c r="P589" s="134">
        <f t="shared" ref="P589" si="1626">P587+P588</f>
        <v>0</v>
      </c>
      <c r="Q589" s="179"/>
    </row>
    <row r="590" spans="1:17" s="135" customFormat="1" ht="31.5" hidden="1" x14ac:dyDescent="0.25">
      <c r="A590" s="66" t="s">
        <v>339</v>
      </c>
      <c r="B590" s="67">
        <f>'дод 5'!A337</f>
        <v>7325</v>
      </c>
      <c r="C590" s="66" t="s">
        <v>106</v>
      </c>
      <c r="D590" s="58" t="str">
        <f>'дод 5'!C337</f>
        <v>Будівництво1 споруд, установ та закладів фізичної культури і спорту</v>
      </c>
      <c r="E590" s="134">
        <f t="shared" si="1515"/>
        <v>0</v>
      </c>
      <c r="F590" s="134"/>
      <c r="G590" s="134"/>
      <c r="H590" s="134"/>
      <c r="I590" s="134"/>
      <c r="J590" s="134">
        <f t="shared" si="1563"/>
        <v>0</v>
      </c>
      <c r="K590" s="134"/>
      <c r="L590" s="134"/>
      <c r="M590" s="134"/>
      <c r="N590" s="134"/>
      <c r="O590" s="134"/>
      <c r="P590" s="134">
        <f t="shared" si="1516"/>
        <v>0</v>
      </c>
      <c r="Q590" s="179"/>
    </row>
    <row r="591" spans="1:17" s="135" customFormat="1" ht="15.75" hidden="1" x14ac:dyDescent="0.25">
      <c r="A591" s="66"/>
      <c r="B591" s="67"/>
      <c r="C591" s="66"/>
      <c r="D591" s="68" t="s">
        <v>537</v>
      </c>
      <c r="E591" s="134">
        <f t="shared" ref="E591" si="1627">F591+I591</f>
        <v>0</v>
      </c>
      <c r="F591" s="134"/>
      <c r="G591" s="134"/>
      <c r="H591" s="134"/>
      <c r="I591" s="134"/>
      <c r="J591" s="134">
        <f>L591+O591</f>
        <v>0</v>
      </c>
      <c r="K591" s="134"/>
      <c r="L591" s="134"/>
      <c r="M591" s="134"/>
      <c r="N591" s="134"/>
      <c r="O591" s="134"/>
      <c r="P591" s="134">
        <f t="shared" ref="P591" si="1628">E591+J591</f>
        <v>0</v>
      </c>
      <c r="Q591" s="179"/>
    </row>
    <row r="592" spans="1:17" s="135" customFormat="1" ht="15.75" hidden="1" x14ac:dyDescent="0.25">
      <c r="A592" s="66"/>
      <c r="B592" s="67"/>
      <c r="C592" s="66"/>
      <c r="D592" s="68" t="s">
        <v>538</v>
      </c>
      <c r="E592" s="134">
        <f>E590+E591</f>
        <v>0</v>
      </c>
      <c r="F592" s="134">
        <f t="shared" ref="F592" si="1629">F590+F591</f>
        <v>0</v>
      </c>
      <c r="G592" s="134">
        <f t="shared" ref="G592" si="1630">G590+G591</f>
        <v>0</v>
      </c>
      <c r="H592" s="134">
        <f t="shared" ref="H592" si="1631">H590+H591</f>
        <v>0</v>
      </c>
      <c r="I592" s="134">
        <f t="shared" ref="I592" si="1632">I590+I591</f>
        <v>0</v>
      </c>
      <c r="J592" s="134">
        <f t="shared" ref="J592" si="1633">J590+J591</f>
        <v>0</v>
      </c>
      <c r="K592" s="134">
        <f t="shared" ref="K592" si="1634">K590+K591</f>
        <v>0</v>
      </c>
      <c r="L592" s="134">
        <f t="shared" ref="L592" si="1635">L590+L591</f>
        <v>0</v>
      </c>
      <c r="M592" s="134">
        <f t="shared" ref="M592" si="1636">M590+M591</f>
        <v>0</v>
      </c>
      <c r="N592" s="134">
        <f t="shared" ref="N592" si="1637">N590+N591</f>
        <v>0</v>
      </c>
      <c r="O592" s="134">
        <f t="shared" ref="O592" si="1638">O590+O591</f>
        <v>0</v>
      </c>
      <c r="P592" s="134">
        <f t="shared" ref="P592" si="1639">P590+P591</f>
        <v>0</v>
      </c>
      <c r="Q592" s="179"/>
    </row>
    <row r="593" spans="1:17" s="135" customFormat="1" ht="15.75" hidden="1" x14ac:dyDescent="0.25">
      <c r="A593" s="66" t="s">
        <v>265</v>
      </c>
      <c r="B593" s="67" t="str">
        <f>'дод 5'!A340</f>
        <v>7330</v>
      </c>
      <c r="C593" s="67" t="str">
        <f>'дод 5'!B340</f>
        <v>0443</v>
      </c>
      <c r="D593" s="58" t="str">
        <f>'дод 5'!C340</f>
        <v>Будівництво1 інших об'єктів комунальної власності</v>
      </c>
      <c r="E593" s="134">
        <f t="shared" si="1515"/>
        <v>0</v>
      </c>
      <c r="F593" s="134"/>
      <c r="G593" s="134"/>
      <c r="H593" s="134"/>
      <c r="I593" s="134"/>
      <c r="J593" s="134">
        <f t="shared" si="1563"/>
        <v>500000</v>
      </c>
      <c r="K593" s="134">
        <v>500000</v>
      </c>
      <c r="L593" s="134"/>
      <c r="M593" s="134"/>
      <c r="N593" s="134"/>
      <c r="O593" s="134">
        <v>500000</v>
      </c>
      <c r="P593" s="134">
        <f t="shared" si="1516"/>
        <v>500000</v>
      </c>
      <c r="Q593" s="179"/>
    </row>
    <row r="594" spans="1:17" s="135" customFormat="1" ht="15.75" hidden="1" x14ac:dyDescent="0.25">
      <c r="A594" s="66"/>
      <c r="B594" s="67"/>
      <c r="C594" s="67"/>
      <c r="D594" s="68" t="s">
        <v>537</v>
      </c>
      <c r="E594" s="134">
        <f t="shared" ref="E594" si="1640">F594+I594</f>
        <v>0</v>
      </c>
      <c r="F594" s="134"/>
      <c r="G594" s="134"/>
      <c r="H594" s="134"/>
      <c r="I594" s="134"/>
      <c r="J594" s="134">
        <f>L594+O594</f>
        <v>0</v>
      </c>
      <c r="K594" s="134"/>
      <c r="L594" s="134"/>
      <c r="M594" s="134"/>
      <c r="N594" s="134"/>
      <c r="O594" s="134"/>
      <c r="P594" s="134">
        <f t="shared" ref="P594" si="1641">E594+J594</f>
        <v>0</v>
      </c>
      <c r="Q594" s="179"/>
    </row>
    <row r="595" spans="1:17" s="135" customFormat="1" ht="15.75" hidden="1" x14ac:dyDescent="0.25">
      <c r="A595" s="66"/>
      <c r="B595" s="67"/>
      <c r="C595" s="67"/>
      <c r="D595" s="68" t="s">
        <v>538</v>
      </c>
      <c r="E595" s="134">
        <f>E593+E594</f>
        <v>0</v>
      </c>
      <c r="F595" s="134">
        <f t="shared" ref="F595" si="1642">F593+F594</f>
        <v>0</v>
      </c>
      <c r="G595" s="134">
        <f t="shared" ref="G595" si="1643">G593+G594</f>
        <v>0</v>
      </c>
      <c r="H595" s="134">
        <f t="shared" ref="H595" si="1644">H593+H594</f>
        <v>0</v>
      </c>
      <c r="I595" s="134">
        <f t="shared" ref="I595" si="1645">I593+I594</f>
        <v>0</v>
      </c>
      <c r="J595" s="134">
        <f t="shared" ref="J595" si="1646">J593+J594</f>
        <v>500000</v>
      </c>
      <c r="K595" s="134">
        <f t="shared" ref="K595" si="1647">K593+K594</f>
        <v>500000</v>
      </c>
      <c r="L595" s="134">
        <f t="shared" ref="L595" si="1648">L593+L594</f>
        <v>0</v>
      </c>
      <c r="M595" s="134">
        <f t="shared" ref="M595" si="1649">M593+M594</f>
        <v>0</v>
      </c>
      <c r="N595" s="134">
        <f t="shared" ref="N595" si="1650">N593+N594</f>
        <v>0</v>
      </c>
      <c r="O595" s="134">
        <f t="shared" ref="O595" si="1651">O593+O594</f>
        <v>500000</v>
      </c>
      <c r="P595" s="134">
        <f t="shared" ref="P595" si="1652">P593+P594</f>
        <v>500000</v>
      </c>
      <c r="Q595" s="179"/>
    </row>
    <row r="596" spans="1:17" s="135" customFormat="1" ht="31.5" hidden="1" x14ac:dyDescent="0.25">
      <c r="A596" s="66" t="s">
        <v>377</v>
      </c>
      <c r="B596" s="67">
        <v>7340</v>
      </c>
      <c r="C596" s="66" t="s">
        <v>106</v>
      </c>
      <c r="D596" s="68" t="s">
        <v>0</v>
      </c>
      <c r="E596" s="134">
        <f t="shared" si="1515"/>
        <v>0</v>
      </c>
      <c r="F596" s="134"/>
      <c r="G596" s="134"/>
      <c r="H596" s="134"/>
      <c r="I596" s="134"/>
      <c r="J596" s="134">
        <f t="shared" si="1563"/>
        <v>450000</v>
      </c>
      <c r="K596" s="134">
        <v>450000</v>
      </c>
      <c r="L596" s="134"/>
      <c r="M596" s="134"/>
      <c r="N596" s="134"/>
      <c r="O596" s="134">
        <v>450000</v>
      </c>
      <c r="P596" s="134">
        <f t="shared" si="1516"/>
        <v>450000</v>
      </c>
      <c r="Q596" s="179"/>
    </row>
    <row r="597" spans="1:17" s="135" customFormat="1" ht="15.75" hidden="1" x14ac:dyDescent="0.25">
      <c r="A597" s="66"/>
      <c r="B597" s="67"/>
      <c r="C597" s="66"/>
      <c r="D597" s="68" t="s">
        <v>537</v>
      </c>
      <c r="E597" s="134">
        <f t="shared" ref="E597" si="1653">F597+I597</f>
        <v>0</v>
      </c>
      <c r="F597" s="134"/>
      <c r="G597" s="134"/>
      <c r="H597" s="134"/>
      <c r="I597" s="134"/>
      <c r="J597" s="134">
        <f>L597+O597</f>
        <v>0</v>
      </c>
      <c r="K597" s="134"/>
      <c r="L597" s="134"/>
      <c r="M597" s="134"/>
      <c r="N597" s="134"/>
      <c r="O597" s="134"/>
      <c r="P597" s="134">
        <f t="shared" ref="P597" si="1654">E597+J597</f>
        <v>0</v>
      </c>
      <c r="Q597" s="179"/>
    </row>
    <row r="598" spans="1:17" s="135" customFormat="1" ht="15.75" hidden="1" x14ac:dyDescent="0.25">
      <c r="A598" s="66"/>
      <c r="B598" s="67"/>
      <c r="C598" s="66"/>
      <c r="D598" s="68" t="s">
        <v>538</v>
      </c>
      <c r="E598" s="134">
        <f>E596+E597</f>
        <v>0</v>
      </c>
      <c r="F598" s="134">
        <f t="shared" ref="F598" si="1655">F596+F597</f>
        <v>0</v>
      </c>
      <c r="G598" s="134">
        <f t="shared" ref="G598" si="1656">G596+G597</f>
        <v>0</v>
      </c>
      <c r="H598" s="134">
        <f t="shared" ref="H598" si="1657">H596+H597</f>
        <v>0</v>
      </c>
      <c r="I598" s="134">
        <f t="shared" ref="I598" si="1658">I596+I597</f>
        <v>0</v>
      </c>
      <c r="J598" s="134">
        <f t="shared" ref="J598" si="1659">J596+J597</f>
        <v>450000</v>
      </c>
      <c r="K598" s="134">
        <f t="shared" ref="K598" si="1660">K596+K597</f>
        <v>450000</v>
      </c>
      <c r="L598" s="134">
        <f t="shared" ref="L598" si="1661">L596+L597</f>
        <v>0</v>
      </c>
      <c r="M598" s="134">
        <f t="shared" ref="M598" si="1662">M596+M597</f>
        <v>0</v>
      </c>
      <c r="N598" s="134">
        <f t="shared" ref="N598" si="1663">N596+N597</f>
        <v>0</v>
      </c>
      <c r="O598" s="134">
        <f t="shared" ref="O598" si="1664">O596+O597</f>
        <v>450000</v>
      </c>
      <c r="P598" s="134">
        <f t="shared" ref="P598" si="1665">P596+P597</f>
        <v>450000</v>
      </c>
      <c r="Q598" s="179"/>
    </row>
    <row r="599" spans="1:17" s="135" customFormat="1" ht="47.25" hidden="1" x14ac:dyDescent="0.25">
      <c r="A599" s="66" t="s">
        <v>345</v>
      </c>
      <c r="B599" s="67">
        <f>'дод 5'!A346</f>
        <v>7361</v>
      </c>
      <c r="C599" s="67" t="str">
        <f>'дод 5'!B346</f>
        <v>0490</v>
      </c>
      <c r="D599" s="68" t="str">
        <f>'дод 5'!C346</f>
        <v>Співфінансування інвестиційних проектів, що реалізуються за рахунок коштів державного фонду регіонального розвитку</v>
      </c>
      <c r="E599" s="134">
        <f t="shared" ref="E599:E600" si="1666">F599+I599</f>
        <v>0</v>
      </c>
      <c r="F599" s="134"/>
      <c r="G599" s="134"/>
      <c r="H599" s="134"/>
      <c r="I599" s="134"/>
      <c r="J599" s="134">
        <f t="shared" ref="J599" si="1667">L599+O599</f>
        <v>0</v>
      </c>
      <c r="K599" s="134"/>
      <c r="L599" s="134"/>
      <c r="M599" s="134"/>
      <c r="N599" s="134"/>
      <c r="O599" s="134"/>
      <c r="P599" s="134">
        <f t="shared" si="1516"/>
        <v>0</v>
      </c>
      <c r="Q599" s="179"/>
    </row>
    <row r="600" spans="1:17" s="135" customFormat="1" ht="15.75" hidden="1" x14ac:dyDescent="0.25">
      <c r="A600" s="66"/>
      <c r="B600" s="67"/>
      <c r="C600" s="67"/>
      <c r="D600" s="68" t="s">
        <v>537</v>
      </c>
      <c r="E600" s="134">
        <f t="shared" si="1666"/>
        <v>0</v>
      </c>
      <c r="F600" s="134"/>
      <c r="G600" s="134"/>
      <c r="H600" s="134"/>
      <c r="I600" s="134"/>
      <c r="J600" s="134">
        <f>L600+O600</f>
        <v>0</v>
      </c>
      <c r="K600" s="134"/>
      <c r="L600" s="134"/>
      <c r="M600" s="134"/>
      <c r="N600" s="134"/>
      <c r="O600" s="134"/>
      <c r="P600" s="134">
        <f t="shared" ref="P600" si="1668">E600+J600</f>
        <v>0</v>
      </c>
      <c r="Q600" s="179"/>
    </row>
    <row r="601" spans="1:17" s="135" customFormat="1" ht="15.75" hidden="1" x14ac:dyDescent="0.25">
      <c r="A601" s="66"/>
      <c r="B601" s="67"/>
      <c r="C601" s="67"/>
      <c r="D601" s="68" t="s">
        <v>538</v>
      </c>
      <c r="E601" s="134">
        <f>E599+E600</f>
        <v>0</v>
      </c>
      <c r="F601" s="134">
        <f t="shared" ref="F601" si="1669">F599+F600</f>
        <v>0</v>
      </c>
      <c r="G601" s="134">
        <f t="shared" ref="G601" si="1670">G599+G600</f>
        <v>0</v>
      </c>
      <c r="H601" s="134">
        <f t="shared" ref="H601" si="1671">H599+H600</f>
        <v>0</v>
      </c>
      <c r="I601" s="134">
        <f t="shared" ref="I601" si="1672">I599+I600</f>
        <v>0</v>
      </c>
      <c r="J601" s="134">
        <f t="shared" ref="J601" si="1673">J599+J600</f>
        <v>0</v>
      </c>
      <c r="K601" s="134">
        <f t="shared" ref="K601" si="1674">K599+K600</f>
        <v>0</v>
      </c>
      <c r="L601" s="134">
        <f t="shared" ref="L601" si="1675">L599+L600</f>
        <v>0</v>
      </c>
      <c r="M601" s="134">
        <f t="shared" ref="M601" si="1676">M599+M600</f>
        <v>0</v>
      </c>
      <c r="N601" s="134">
        <f t="shared" ref="N601" si="1677">N599+N600</f>
        <v>0</v>
      </c>
      <c r="O601" s="134">
        <f t="shared" ref="O601" si="1678">O599+O600</f>
        <v>0</v>
      </c>
      <c r="P601" s="134">
        <f t="shared" ref="P601" si="1679">P599+P600</f>
        <v>0</v>
      </c>
      <c r="Q601" s="179"/>
    </row>
    <row r="602" spans="1:17" s="135" customFormat="1" ht="47.25" hidden="1" x14ac:dyDescent="0.25">
      <c r="A602" s="66" t="s">
        <v>343</v>
      </c>
      <c r="B602" s="67">
        <v>7363</v>
      </c>
      <c r="C602" s="66" t="s">
        <v>77</v>
      </c>
      <c r="D602" s="68" t="s">
        <v>467</v>
      </c>
      <c r="E602" s="134">
        <f t="shared" si="1515"/>
        <v>0</v>
      </c>
      <c r="F602" s="134"/>
      <c r="G602" s="134"/>
      <c r="H602" s="134"/>
      <c r="I602" s="134"/>
      <c r="J602" s="134">
        <f t="shared" si="1563"/>
        <v>0</v>
      </c>
      <c r="K602" s="134"/>
      <c r="L602" s="134"/>
      <c r="M602" s="134"/>
      <c r="N602" s="134"/>
      <c r="O602" s="134"/>
      <c r="P602" s="134">
        <f t="shared" si="1516"/>
        <v>0</v>
      </c>
      <c r="Q602" s="179"/>
    </row>
    <row r="603" spans="1:17" s="135" customFormat="1" ht="15.75" hidden="1" x14ac:dyDescent="0.25">
      <c r="A603" s="66"/>
      <c r="B603" s="67"/>
      <c r="C603" s="66"/>
      <c r="D603" s="68" t="s">
        <v>537</v>
      </c>
      <c r="E603" s="134">
        <f t="shared" si="1515"/>
        <v>0</v>
      </c>
      <c r="F603" s="134"/>
      <c r="G603" s="134"/>
      <c r="H603" s="134"/>
      <c r="I603" s="134"/>
      <c r="J603" s="134">
        <f>L603+O603</f>
        <v>0</v>
      </c>
      <c r="K603" s="134"/>
      <c r="L603" s="134"/>
      <c r="M603" s="134"/>
      <c r="N603" s="134"/>
      <c r="O603" s="134"/>
      <c r="P603" s="134">
        <f t="shared" si="1516"/>
        <v>0</v>
      </c>
      <c r="Q603" s="179"/>
    </row>
    <row r="604" spans="1:17" s="135" customFormat="1" ht="15.75" hidden="1" x14ac:dyDescent="0.25">
      <c r="A604" s="66"/>
      <c r="B604" s="67"/>
      <c r="C604" s="66"/>
      <c r="D604" s="68" t="s">
        <v>538</v>
      </c>
      <c r="E604" s="134">
        <f>E602+E603</f>
        <v>0</v>
      </c>
      <c r="F604" s="134">
        <f t="shared" ref="F604:P604" si="1680">F602+F603</f>
        <v>0</v>
      </c>
      <c r="G604" s="134">
        <f t="shared" si="1680"/>
        <v>0</v>
      </c>
      <c r="H604" s="134">
        <f t="shared" si="1680"/>
        <v>0</v>
      </c>
      <c r="I604" s="134">
        <f t="shared" si="1680"/>
        <v>0</v>
      </c>
      <c r="J604" s="134">
        <f t="shared" si="1680"/>
        <v>0</v>
      </c>
      <c r="K604" s="134">
        <f t="shared" si="1680"/>
        <v>0</v>
      </c>
      <c r="L604" s="134">
        <f t="shared" si="1680"/>
        <v>0</v>
      </c>
      <c r="M604" s="134">
        <f t="shared" si="1680"/>
        <v>0</v>
      </c>
      <c r="N604" s="134">
        <f t="shared" si="1680"/>
        <v>0</v>
      </c>
      <c r="O604" s="134">
        <f t="shared" si="1680"/>
        <v>0</v>
      </c>
      <c r="P604" s="134">
        <f t="shared" si="1680"/>
        <v>0</v>
      </c>
      <c r="Q604" s="179"/>
    </row>
    <row r="605" spans="1:17" s="135" customFormat="1" ht="31.5" hidden="1" x14ac:dyDescent="0.25">
      <c r="A605" s="66" t="s">
        <v>379</v>
      </c>
      <c r="B605" s="67">
        <v>7370</v>
      </c>
      <c r="C605" s="66" t="s">
        <v>77</v>
      </c>
      <c r="D605" s="68" t="s">
        <v>380</v>
      </c>
      <c r="E605" s="134">
        <f>F605+I605</f>
        <v>0</v>
      </c>
      <c r="F605" s="134"/>
      <c r="G605" s="134"/>
      <c r="H605" s="134"/>
      <c r="I605" s="134"/>
      <c r="J605" s="134">
        <f t="shared" si="1563"/>
        <v>0</v>
      </c>
      <c r="K605" s="134"/>
      <c r="L605" s="134"/>
      <c r="M605" s="134"/>
      <c r="N605" s="134"/>
      <c r="O605" s="134"/>
      <c r="P605" s="134">
        <f t="shared" si="1516"/>
        <v>0</v>
      </c>
      <c r="Q605" s="179"/>
    </row>
    <row r="606" spans="1:17" s="135" customFormat="1" ht="15.75" hidden="1" x14ac:dyDescent="0.25">
      <c r="A606" s="66"/>
      <c r="B606" s="67"/>
      <c r="C606" s="66"/>
      <c r="D606" s="68" t="s">
        <v>537</v>
      </c>
      <c r="E606" s="134">
        <f t="shared" ref="E606" si="1681">F606+I606</f>
        <v>0</v>
      </c>
      <c r="F606" s="134"/>
      <c r="G606" s="134"/>
      <c r="H606" s="134"/>
      <c r="I606" s="134"/>
      <c r="J606" s="134">
        <f>L606+O606</f>
        <v>0</v>
      </c>
      <c r="K606" s="134"/>
      <c r="L606" s="134"/>
      <c r="M606" s="134"/>
      <c r="N606" s="134"/>
      <c r="O606" s="134"/>
      <c r="P606" s="134">
        <f t="shared" ref="P606" si="1682">E606+J606</f>
        <v>0</v>
      </c>
      <c r="Q606" s="179"/>
    </row>
    <row r="607" spans="1:17" s="135" customFormat="1" ht="15.75" hidden="1" x14ac:dyDescent="0.25">
      <c r="A607" s="66"/>
      <c r="B607" s="67"/>
      <c r="C607" s="66"/>
      <c r="D607" s="68" t="s">
        <v>538</v>
      </c>
      <c r="E607" s="134">
        <f>E605+E606</f>
        <v>0</v>
      </c>
      <c r="F607" s="134">
        <f t="shared" ref="F607" si="1683">F605+F606</f>
        <v>0</v>
      </c>
      <c r="G607" s="134">
        <f t="shared" ref="G607" si="1684">G605+G606</f>
        <v>0</v>
      </c>
      <c r="H607" s="134">
        <f t="shared" ref="H607" si="1685">H605+H606</f>
        <v>0</v>
      </c>
      <c r="I607" s="134">
        <f t="shared" ref="I607" si="1686">I605+I606</f>
        <v>0</v>
      </c>
      <c r="J607" s="134">
        <f t="shared" ref="J607" si="1687">J605+J606</f>
        <v>0</v>
      </c>
      <c r="K607" s="134">
        <f t="shared" ref="K607" si="1688">K605+K606</f>
        <v>0</v>
      </c>
      <c r="L607" s="134">
        <f t="shared" ref="L607" si="1689">L605+L606</f>
        <v>0</v>
      </c>
      <c r="M607" s="134">
        <f t="shared" ref="M607" si="1690">M605+M606</f>
        <v>0</v>
      </c>
      <c r="N607" s="134">
        <f t="shared" ref="N607" si="1691">N605+N606</f>
        <v>0</v>
      </c>
      <c r="O607" s="134">
        <f t="shared" ref="O607" si="1692">O605+O606</f>
        <v>0</v>
      </c>
      <c r="P607" s="134">
        <f t="shared" ref="P607" si="1693">P605+P606</f>
        <v>0</v>
      </c>
      <c r="Q607" s="179"/>
    </row>
    <row r="608" spans="1:17" s="135" customFormat="1" ht="15.75" hidden="1" x14ac:dyDescent="0.25">
      <c r="A608" s="66" t="s">
        <v>138</v>
      </c>
      <c r="B608" s="67" t="str">
        <f>'дод 5'!A394</f>
        <v>7640</v>
      </c>
      <c r="C608" s="67" t="str">
        <f>'дод 5'!B394</f>
        <v>0470</v>
      </c>
      <c r="D608" s="68" t="str">
        <f>'дод 5'!C394</f>
        <v>Заходи з енергозбереження, у т. ч. за рахунок:</v>
      </c>
      <c r="E608" s="134">
        <f t="shared" si="1515"/>
        <v>985324</v>
      </c>
      <c r="F608" s="134">
        <v>985324</v>
      </c>
      <c r="G608" s="134"/>
      <c r="H608" s="134"/>
      <c r="I608" s="134"/>
      <c r="J608" s="134">
        <f t="shared" si="1563"/>
        <v>92681686</v>
      </c>
      <c r="K608" s="134">
        <v>92681686</v>
      </c>
      <c r="L608" s="134"/>
      <c r="M608" s="134"/>
      <c r="N608" s="134"/>
      <c r="O608" s="134">
        <v>92681686</v>
      </c>
      <c r="P608" s="134">
        <f t="shared" si="1516"/>
        <v>93667010</v>
      </c>
      <c r="Q608" s="179"/>
    </row>
    <row r="609" spans="1:17" s="138" customFormat="1" ht="15.75" hidden="1" x14ac:dyDescent="0.25">
      <c r="A609" s="92"/>
      <c r="B609" s="91"/>
      <c r="C609" s="91"/>
      <c r="D609" s="89" t="s">
        <v>372</v>
      </c>
      <c r="E609" s="137">
        <f t="shared" si="1515"/>
        <v>0</v>
      </c>
      <c r="F609" s="137"/>
      <c r="G609" s="137"/>
      <c r="H609" s="137"/>
      <c r="I609" s="137"/>
      <c r="J609" s="137">
        <f t="shared" si="1563"/>
        <v>61868709</v>
      </c>
      <c r="K609" s="137">
        <v>61868709</v>
      </c>
      <c r="L609" s="137"/>
      <c r="M609" s="137"/>
      <c r="N609" s="137"/>
      <c r="O609" s="137">
        <v>61868709</v>
      </c>
      <c r="P609" s="137">
        <f t="shared" si="1516"/>
        <v>61868709</v>
      </c>
      <c r="Q609" s="179"/>
    </row>
    <row r="610" spans="1:17" s="138" customFormat="1" ht="15.75" hidden="1" x14ac:dyDescent="0.25">
      <c r="A610" s="92"/>
      <c r="B610" s="91"/>
      <c r="C610" s="91"/>
      <c r="D610" s="68" t="s">
        <v>537</v>
      </c>
      <c r="E610" s="134">
        <f t="shared" ref="E610" si="1694">F610+I610</f>
        <v>0</v>
      </c>
      <c r="F610" s="134"/>
      <c r="G610" s="134"/>
      <c r="H610" s="134"/>
      <c r="I610" s="134"/>
      <c r="J610" s="134">
        <f>L610+O610</f>
        <v>0</v>
      </c>
      <c r="K610" s="134"/>
      <c r="L610" s="134"/>
      <c r="M610" s="134"/>
      <c r="N610" s="134"/>
      <c r="O610" s="134"/>
      <c r="P610" s="134">
        <f t="shared" ref="P610" si="1695">E610+J610</f>
        <v>0</v>
      </c>
      <c r="Q610" s="140"/>
    </row>
    <row r="611" spans="1:17" s="138" customFormat="1" ht="15.75" hidden="1" x14ac:dyDescent="0.25">
      <c r="A611" s="92"/>
      <c r="B611" s="91"/>
      <c r="C611" s="91"/>
      <c r="D611" s="68" t="s">
        <v>538</v>
      </c>
      <c r="E611" s="134">
        <f>E608+E610</f>
        <v>985324</v>
      </c>
      <c r="F611" s="134">
        <f t="shared" ref="F611:P611" si="1696">F608+F610</f>
        <v>985324</v>
      </c>
      <c r="G611" s="134">
        <f t="shared" si="1696"/>
        <v>0</v>
      </c>
      <c r="H611" s="134">
        <f t="shared" si="1696"/>
        <v>0</v>
      </c>
      <c r="I611" s="134">
        <f t="shared" si="1696"/>
        <v>0</v>
      </c>
      <c r="J611" s="134">
        <f t="shared" si="1696"/>
        <v>92681686</v>
      </c>
      <c r="K611" s="134">
        <f t="shared" si="1696"/>
        <v>92681686</v>
      </c>
      <c r="L611" s="134">
        <f t="shared" si="1696"/>
        <v>0</v>
      </c>
      <c r="M611" s="134">
        <f t="shared" si="1696"/>
        <v>0</v>
      </c>
      <c r="N611" s="134">
        <f t="shared" si="1696"/>
        <v>0</v>
      </c>
      <c r="O611" s="134">
        <f t="shared" si="1696"/>
        <v>92681686</v>
      </c>
      <c r="P611" s="134">
        <f t="shared" si="1696"/>
        <v>93667010</v>
      </c>
      <c r="Q611" s="140"/>
    </row>
    <row r="612" spans="1:17" s="129" customFormat="1" ht="34.9" hidden="1" customHeight="1" x14ac:dyDescent="0.25">
      <c r="A612" s="102" t="s">
        <v>201</v>
      </c>
      <c r="B612" s="83"/>
      <c r="C612" s="83"/>
      <c r="D612" s="80" t="s">
        <v>37</v>
      </c>
      <c r="E612" s="128">
        <f t="shared" ref="E612:P612" si="1697">E615</f>
        <v>5078400</v>
      </c>
      <c r="F612" s="128">
        <f t="shared" si="1697"/>
        <v>5078400</v>
      </c>
      <c r="G612" s="128">
        <f t="shared" si="1697"/>
        <v>3857700</v>
      </c>
      <c r="H612" s="128">
        <f t="shared" si="1697"/>
        <v>106200</v>
      </c>
      <c r="I612" s="128">
        <f t="shared" si="1697"/>
        <v>0</v>
      </c>
      <c r="J612" s="128">
        <f t="shared" si="1697"/>
        <v>0</v>
      </c>
      <c r="K612" s="128">
        <f t="shared" si="1697"/>
        <v>0</v>
      </c>
      <c r="L612" s="128">
        <f t="shared" si="1697"/>
        <v>0</v>
      </c>
      <c r="M612" s="128">
        <f t="shared" si="1697"/>
        <v>0</v>
      </c>
      <c r="N612" s="128">
        <f t="shared" si="1697"/>
        <v>0</v>
      </c>
      <c r="O612" s="128">
        <f t="shared" si="1697"/>
        <v>0</v>
      </c>
      <c r="P612" s="128">
        <f t="shared" si="1697"/>
        <v>5078400</v>
      </c>
      <c r="Q612" s="179"/>
    </row>
    <row r="613" spans="1:17" s="129" customFormat="1" ht="15.75" hidden="1" x14ac:dyDescent="0.25">
      <c r="A613" s="102"/>
      <c r="B613" s="83"/>
      <c r="C613" s="83"/>
      <c r="D613" s="80" t="s">
        <v>537</v>
      </c>
      <c r="E613" s="128">
        <f>E616</f>
        <v>0</v>
      </c>
      <c r="F613" s="128">
        <f t="shared" ref="F613:P613" si="1698">F616</f>
        <v>0</v>
      </c>
      <c r="G613" s="128">
        <f t="shared" si="1698"/>
        <v>0</v>
      </c>
      <c r="H613" s="128">
        <f t="shared" si="1698"/>
        <v>0</v>
      </c>
      <c r="I613" s="128">
        <f t="shared" si="1698"/>
        <v>0</v>
      </c>
      <c r="J613" s="128">
        <f t="shared" si="1698"/>
        <v>0</v>
      </c>
      <c r="K613" s="128">
        <f t="shared" si="1698"/>
        <v>0</v>
      </c>
      <c r="L613" s="128">
        <f t="shared" si="1698"/>
        <v>0</v>
      </c>
      <c r="M613" s="128">
        <f t="shared" si="1698"/>
        <v>0</v>
      </c>
      <c r="N613" s="128">
        <f t="shared" si="1698"/>
        <v>0</v>
      </c>
      <c r="O613" s="128">
        <f t="shared" si="1698"/>
        <v>0</v>
      </c>
      <c r="P613" s="128">
        <f t="shared" si="1698"/>
        <v>0</v>
      </c>
      <c r="Q613" s="179"/>
    </row>
    <row r="614" spans="1:17" s="129" customFormat="1" ht="15.75" hidden="1" x14ac:dyDescent="0.25">
      <c r="A614" s="102"/>
      <c r="B614" s="83"/>
      <c r="C614" s="83"/>
      <c r="D614" s="80" t="s">
        <v>538</v>
      </c>
      <c r="E614" s="128">
        <f>E617</f>
        <v>5078400</v>
      </c>
      <c r="F614" s="128">
        <f t="shared" ref="F614:P614" si="1699">F617</f>
        <v>5078400</v>
      </c>
      <c r="G614" s="128">
        <f t="shared" si="1699"/>
        <v>3857700</v>
      </c>
      <c r="H614" s="128">
        <f t="shared" si="1699"/>
        <v>106200</v>
      </c>
      <c r="I614" s="128">
        <f t="shared" si="1699"/>
        <v>0</v>
      </c>
      <c r="J614" s="128">
        <f t="shared" si="1699"/>
        <v>0</v>
      </c>
      <c r="K614" s="128">
        <f t="shared" si="1699"/>
        <v>0</v>
      </c>
      <c r="L614" s="128">
        <f t="shared" si="1699"/>
        <v>0</v>
      </c>
      <c r="M614" s="128">
        <f t="shared" si="1699"/>
        <v>0</v>
      </c>
      <c r="N614" s="128">
        <f t="shared" si="1699"/>
        <v>0</v>
      </c>
      <c r="O614" s="128">
        <f t="shared" si="1699"/>
        <v>0</v>
      </c>
      <c r="P614" s="128">
        <f t="shared" si="1699"/>
        <v>5078400</v>
      </c>
      <c r="Q614" s="179"/>
    </row>
    <row r="615" spans="1:17" s="133" customFormat="1" ht="34.9" hidden="1" customHeight="1" x14ac:dyDescent="0.25">
      <c r="A615" s="130" t="s">
        <v>199</v>
      </c>
      <c r="B615" s="85"/>
      <c r="C615" s="85"/>
      <c r="D615" s="100" t="s">
        <v>37</v>
      </c>
      <c r="E615" s="132">
        <f>E618</f>
        <v>5078400</v>
      </c>
      <c r="F615" s="132">
        <f t="shared" ref="F615:J616" si="1700">F618</f>
        <v>5078400</v>
      </c>
      <c r="G615" s="132">
        <f t="shared" si="1700"/>
        <v>3857700</v>
      </c>
      <c r="H615" s="132">
        <f t="shared" si="1700"/>
        <v>106200</v>
      </c>
      <c r="I615" s="132">
        <f t="shared" si="1700"/>
        <v>0</v>
      </c>
      <c r="J615" s="132">
        <f t="shared" si="1700"/>
        <v>0</v>
      </c>
      <c r="K615" s="132">
        <f t="shared" ref="K615:K616" si="1701">K618</f>
        <v>0</v>
      </c>
      <c r="L615" s="132">
        <f t="shared" ref="L615:L616" si="1702">L618</f>
        <v>0</v>
      </c>
      <c r="M615" s="132">
        <f t="shared" ref="M615:M616" si="1703">M618</f>
        <v>0</v>
      </c>
      <c r="N615" s="132">
        <f t="shared" ref="N615:N616" si="1704">N618</f>
        <v>0</v>
      </c>
      <c r="O615" s="132">
        <f t="shared" ref="O615:P616" si="1705">O618</f>
        <v>0</v>
      </c>
      <c r="P615" s="132">
        <f t="shared" si="1705"/>
        <v>5078400</v>
      </c>
      <c r="Q615" s="179"/>
    </row>
    <row r="616" spans="1:17" s="133" customFormat="1" ht="15.75" hidden="1" x14ac:dyDescent="0.25">
      <c r="A616" s="130"/>
      <c r="B616" s="85"/>
      <c r="C616" s="85"/>
      <c r="D616" s="100" t="s">
        <v>537</v>
      </c>
      <c r="E616" s="132">
        <f>E619</f>
        <v>0</v>
      </c>
      <c r="F616" s="132">
        <f t="shared" si="1700"/>
        <v>0</v>
      </c>
      <c r="G616" s="132">
        <f t="shared" si="1700"/>
        <v>0</v>
      </c>
      <c r="H616" s="132">
        <f t="shared" si="1700"/>
        <v>0</v>
      </c>
      <c r="I616" s="132">
        <f t="shared" si="1700"/>
        <v>0</v>
      </c>
      <c r="J616" s="132">
        <f t="shared" si="1700"/>
        <v>0</v>
      </c>
      <c r="K616" s="132">
        <f t="shared" si="1701"/>
        <v>0</v>
      </c>
      <c r="L616" s="132">
        <f t="shared" si="1702"/>
        <v>0</v>
      </c>
      <c r="M616" s="132">
        <f t="shared" si="1703"/>
        <v>0</v>
      </c>
      <c r="N616" s="132">
        <f t="shared" si="1704"/>
        <v>0</v>
      </c>
      <c r="O616" s="132">
        <f t="shared" si="1705"/>
        <v>0</v>
      </c>
      <c r="P616" s="132">
        <f t="shared" si="1705"/>
        <v>0</v>
      </c>
      <c r="Q616" s="179"/>
    </row>
    <row r="617" spans="1:17" s="133" customFormat="1" ht="15.75" hidden="1" x14ac:dyDescent="0.25">
      <c r="A617" s="130"/>
      <c r="B617" s="85"/>
      <c r="C617" s="85"/>
      <c r="D617" s="100" t="s">
        <v>538</v>
      </c>
      <c r="E617" s="132">
        <f>E615+E616</f>
        <v>5078400</v>
      </c>
      <c r="F617" s="132">
        <f t="shared" ref="F617:P617" si="1706">F615+F616</f>
        <v>5078400</v>
      </c>
      <c r="G617" s="132">
        <f t="shared" si="1706"/>
        <v>3857700</v>
      </c>
      <c r="H617" s="132">
        <f t="shared" si="1706"/>
        <v>106200</v>
      </c>
      <c r="I617" s="132">
        <f t="shared" si="1706"/>
        <v>0</v>
      </c>
      <c r="J617" s="132">
        <f t="shared" si="1706"/>
        <v>0</v>
      </c>
      <c r="K617" s="132">
        <f t="shared" si="1706"/>
        <v>0</v>
      </c>
      <c r="L617" s="132">
        <f t="shared" si="1706"/>
        <v>0</v>
      </c>
      <c r="M617" s="132">
        <f t="shared" si="1706"/>
        <v>0</v>
      </c>
      <c r="N617" s="132">
        <f t="shared" si="1706"/>
        <v>0</v>
      </c>
      <c r="O617" s="132">
        <f t="shared" si="1706"/>
        <v>0</v>
      </c>
      <c r="P617" s="132">
        <f t="shared" si="1706"/>
        <v>5078400</v>
      </c>
      <c r="Q617" s="179"/>
    </row>
    <row r="618" spans="1:17" s="135" customFormat="1" ht="34.9" hidden="1" customHeight="1" x14ac:dyDescent="0.25">
      <c r="A618" s="66" t="s">
        <v>200</v>
      </c>
      <c r="B618" s="67" t="str">
        <f>'дод 5'!A18</f>
        <v>0160</v>
      </c>
      <c r="C618" s="67" t="str">
        <f>'дод 5'!B18</f>
        <v>0111</v>
      </c>
      <c r="D618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618" s="134">
        <f>F618+I618</f>
        <v>5078400</v>
      </c>
      <c r="F618" s="134">
        <v>5078400</v>
      </c>
      <c r="G618" s="134">
        <v>3857700</v>
      </c>
      <c r="H618" s="134">
        <v>106200</v>
      </c>
      <c r="I618" s="134"/>
      <c r="J618" s="134">
        <f>L618+O618</f>
        <v>0</v>
      </c>
      <c r="K618" s="134"/>
      <c r="L618" s="134"/>
      <c r="M618" s="134"/>
      <c r="N618" s="134"/>
      <c r="O618" s="134"/>
      <c r="P618" s="134">
        <f>E618+J618</f>
        <v>5078400</v>
      </c>
      <c r="Q618" s="179"/>
    </row>
    <row r="619" spans="1:17" s="135" customFormat="1" ht="15.75" hidden="1" x14ac:dyDescent="0.25">
      <c r="A619" s="66"/>
      <c r="B619" s="67"/>
      <c r="C619" s="67"/>
      <c r="D619" s="68" t="s">
        <v>537</v>
      </c>
      <c r="E619" s="134">
        <f t="shared" ref="E619" si="1707">F619+I619</f>
        <v>0</v>
      </c>
      <c r="F619" s="134"/>
      <c r="G619" s="134"/>
      <c r="H619" s="134"/>
      <c r="I619" s="134"/>
      <c r="J619" s="134">
        <f>L619+O619</f>
        <v>0</v>
      </c>
      <c r="K619" s="134"/>
      <c r="L619" s="134"/>
      <c r="M619" s="134"/>
      <c r="N619" s="134"/>
      <c r="O619" s="134"/>
      <c r="P619" s="134">
        <f t="shared" ref="P619" si="1708">E619+J619</f>
        <v>0</v>
      </c>
      <c r="Q619" s="179"/>
    </row>
    <row r="620" spans="1:17" s="135" customFormat="1" ht="15.75" hidden="1" x14ac:dyDescent="0.25">
      <c r="A620" s="66"/>
      <c r="B620" s="67"/>
      <c r="C620" s="67"/>
      <c r="D620" s="68" t="s">
        <v>538</v>
      </c>
      <c r="E620" s="134">
        <f>E618+E619</f>
        <v>5078400</v>
      </c>
      <c r="F620" s="134">
        <f t="shared" ref="F620" si="1709">F618+F619</f>
        <v>5078400</v>
      </c>
      <c r="G620" s="134">
        <f t="shared" ref="G620" si="1710">G618+G619</f>
        <v>3857700</v>
      </c>
      <c r="H620" s="134">
        <f t="shared" ref="H620" si="1711">H618+H619</f>
        <v>106200</v>
      </c>
      <c r="I620" s="134">
        <f t="shared" ref="I620" si="1712">I618+I619</f>
        <v>0</v>
      </c>
      <c r="J620" s="134">
        <f t="shared" ref="J620" si="1713">J618+J619</f>
        <v>0</v>
      </c>
      <c r="K620" s="134">
        <f t="shared" ref="K620" si="1714">K618+K619</f>
        <v>0</v>
      </c>
      <c r="L620" s="134">
        <f t="shared" ref="L620" si="1715">L618+L619</f>
        <v>0</v>
      </c>
      <c r="M620" s="134">
        <f t="shared" ref="M620" si="1716">M618+M619</f>
        <v>0</v>
      </c>
      <c r="N620" s="134">
        <f t="shared" ref="N620" si="1717">N618+N619</f>
        <v>0</v>
      </c>
      <c r="O620" s="134">
        <f t="shared" ref="O620" si="1718">O618+O619</f>
        <v>0</v>
      </c>
      <c r="P620" s="134">
        <f t="shared" ref="P620" si="1719">P618+P619</f>
        <v>5078400</v>
      </c>
      <c r="Q620" s="179"/>
    </row>
    <row r="621" spans="1:17" s="129" customFormat="1" ht="31.5" hidden="1" x14ac:dyDescent="0.25">
      <c r="A621" s="102" t="s">
        <v>509</v>
      </c>
      <c r="B621" s="83"/>
      <c r="C621" s="83"/>
      <c r="D621" s="80" t="s">
        <v>483</v>
      </c>
      <c r="E621" s="128">
        <f>E624</f>
        <v>13924100</v>
      </c>
      <c r="F621" s="128">
        <f t="shared" ref="F621:P623" si="1720">F624</f>
        <v>13444100</v>
      </c>
      <c r="G621" s="128">
        <f t="shared" si="1720"/>
        <v>10491700</v>
      </c>
      <c r="H621" s="128">
        <f t="shared" si="1720"/>
        <v>343500</v>
      </c>
      <c r="I621" s="128">
        <f t="shared" si="1720"/>
        <v>480000</v>
      </c>
      <c r="J621" s="128">
        <f t="shared" si="1720"/>
        <v>0</v>
      </c>
      <c r="K621" s="128">
        <f t="shared" si="1720"/>
        <v>0</v>
      </c>
      <c r="L621" s="128">
        <f t="shared" si="1720"/>
        <v>0</v>
      </c>
      <c r="M621" s="128">
        <f t="shared" si="1720"/>
        <v>0</v>
      </c>
      <c r="N621" s="128">
        <f t="shared" si="1720"/>
        <v>0</v>
      </c>
      <c r="O621" s="128">
        <f t="shared" si="1720"/>
        <v>0</v>
      </c>
      <c r="P621" s="128">
        <f t="shared" si="1720"/>
        <v>13924100</v>
      </c>
      <c r="Q621" s="179"/>
    </row>
    <row r="622" spans="1:17" s="129" customFormat="1" ht="15.75" hidden="1" x14ac:dyDescent="0.25">
      <c r="A622" s="102"/>
      <c r="B622" s="83"/>
      <c r="C622" s="83"/>
      <c r="D622" s="80" t="s">
        <v>537</v>
      </c>
      <c r="E622" s="128">
        <f>E625</f>
        <v>0</v>
      </c>
      <c r="F622" s="128">
        <f t="shared" si="1720"/>
        <v>0</v>
      </c>
      <c r="G622" s="128">
        <f t="shared" si="1720"/>
        <v>0</v>
      </c>
      <c r="H622" s="128">
        <f t="shared" si="1720"/>
        <v>0</v>
      </c>
      <c r="I622" s="128">
        <f t="shared" si="1720"/>
        <v>0</v>
      </c>
      <c r="J622" s="128">
        <f t="shared" si="1720"/>
        <v>0</v>
      </c>
      <c r="K622" s="128">
        <f t="shared" si="1720"/>
        <v>0</v>
      </c>
      <c r="L622" s="128">
        <f t="shared" si="1720"/>
        <v>0</v>
      </c>
      <c r="M622" s="128">
        <f t="shared" si="1720"/>
        <v>0</v>
      </c>
      <c r="N622" s="128">
        <f t="shared" si="1720"/>
        <v>0</v>
      </c>
      <c r="O622" s="128">
        <f t="shared" si="1720"/>
        <v>0</v>
      </c>
      <c r="P622" s="128">
        <f t="shared" si="1720"/>
        <v>0</v>
      </c>
      <c r="Q622" s="179"/>
    </row>
    <row r="623" spans="1:17" s="129" customFormat="1" ht="15.75" hidden="1" x14ac:dyDescent="0.25">
      <c r="A623" s="102"/>
      <c r="B623" s="83"/>
      <c r="C623" s="83"/>
      <c r="D623" s="80" t="s">
        <v>538</v>
      </c>
      <c r="E623" s="128">
        <f>E626</f>
        <v>13924100</v>
      </c>
      <c r="F623" s="128">
        <f t="shared" si="1720"/>
        <v>13444100</v>
      </c>
      <c r="G623" s="128">
        <f t="shared" si="1720"/>
        <v>10491700</v>
      </c>
      <c r="H623" s="128">
        <f t="shared" si="1720"/>
        <v>343500</v>
      </c>
      <c r="I623" s="128">
        <f t="shared" si="1720"/>
        <v>480000</v>
      </c>
      <c r="J623" s="128">
        <f t="shared" si="1720"/>
        <v>0</v>
      </c>
      <c r="K623" s="128">
        <f t="shared" si="1720"/>
        <v>0</v>
      </c>
      <c r="L623" s="128">
        <f t="shared" si="1720"/>
        <v>0</v>
      </c>
      <c r="M623" s="128">
        <f t="shared" si="1720"/>
        <v>0</v>
      </c>
      <c r="N623" s="128">
        <f t="shared" si="1720"/>
        <v>0</v>
      </c>
      <c r="O623" s="128">
        <f t="shared" si="1720"/>
        <v>0</v>
      </c>
      <c r="P623" s="128">
        <f t="shared" si="1720"/>
        <v>13924100</v>
      </c>
      <c r="Q623" s="179"/>
    </row>
    <row r="624" spans="1:17" s="133" customFormat="1" ht="31.5" hidden="1" x14ac:dyDescent="0.25">
      <c r="A624" s="130" t="s">
        <v>511</v>
      </c>
      <c r="B624" s="85"/>
      <c r="C624" s="85"/>
      <c r="D624" s="100" t="s">
        <v>483</v>
      </c>
      <c r="E624" s="132">
        <f>E627+E630</f>
        <v>13924100</v>
      </c>
      <c r="F624" s="132">
        <f t="shared" ref="F624:P624" si="1721">F627+F630</f>
        <v>13444100</v>
      </c>
      <c r="G624" s="132">
        <f t="shared" si="1721"/>
        <v>10491700</v>
      </c>
      <c r="H624" s="132">
        <f t="shared" si="1721"/>
        <v>343500</v>
      </c>
      <c r="I624" s="132">
        <f t="shared" si="1721"/>
        <v>480000</v>
      </c>
      <c r="J624" s="132">
        <f t="shared" si="1721"/>
        <v>0</v>
      </c>
      <c r="K624" s="132">
        <f t="shared" si="1721"/>
        <v>0</v>
      </c>
      <c r="L624" s="132">
        <f t="shared" si="1721"/>
        <v>0</v>
      </c>
      <c r="M624" s="132">
        <f t="shared" si="1721"/>
        <v>0</v>
      </c>
      <c r="N624" s="132">
        <f t="shared" si="1721"/>
        <v>0</v>
      </c>
      <c r="O624" s="132">
        <f t="shared" si="1721"/>
        <v>0</v>
      </c>
      <c r="P624" s="132">
        <f t="shared" si="1721"/>
        <v>13924100</v>
      </c>
      <c r="Q624" s="179"/>
    </row>
    <row r="625" spans="1:17" s="133" customFormat="1" ht="15.75" hidden="1" x14ac:dyDescent="0.25">
      <c r="A625" s="130"/>
      <c r="B625" s="85"/>
      <c r="C625" s="85"/>
      <c r="D625" s="100" t="s">
        <v>537</v>
      </c>
      <c r="E625" s="132">
        <f>E628+E631</f>
        <v>0</v>
      </c>
      <c r="F625" s="132">
        <f t="shared" ref="F625:P625" si="1722">F628+F631</f>
        <v>0</v>
      </c>
      <c r="G625" s="132">
        <f t="shared" si="1722"/>
        <v>0</v>
      </c>
      <c r="H625" s="132">
        <f t="shared" si="1722"/>
        <v>0</v>
      </c>
      <c r="I625" s="132">
        <f t="shared" si="1722"/>
        <v>0</v>
      </c>
      <c r="J625" s="132">
        <f t="shared" si="1722"/>
        <v>0</v>
      </c>
      <c r="K625" s="132">
        <f t="shared" si="1722"/>
        <v>0</v>
      </c>
      <c r="L625" s="132">
        <f t="shared" si="1722"/>
        <v>0</v>
      </c>
      <c r="M625" s="132">
        <f t="shared" si="1722"/>
        <v>0</v>
      </c>
      <c r="N625" s="132">
        <f t="shared" si="1722"/>
        <v>0</v>
      </c>
      <c r="O625" s="132">
        <f t="shared" si="1722"/>
        <v>0</v>
      </c>
      <c r="P625" s="132">
        <f t="shared" si="1722"/>
        <v>0</v>
      </c>
      <c r="Q625" s="179"/>
    </row>
    <row r="626" spans="1:17" s="133" customFormat="1" ht="15.75" hidden="1" x14ac:dyDescent="0.25">
      <c r="A626" s="130"/>
      <c r="B626" s="85"/>
      <c r="C626" s="85"/>
      <c r="D626" s="100" t="s">
        <v>538</v>
      </c>
      <c r="E626" s="132">
        <f>E624+E625</f>
        <v>13924100</v>
      </c>
      <c r="F626" s="132">
        <f t="shared" ref="F626:P626" si="1723">F624+F625</f>
        <v>13444100</v>
      </c>
      <c r="G626" s="132">
        <f t="shared" si="1723"/>
        <v>10491700</v>
      </c>
      <c r="H626" s="132">
        <f t="shared" si="1723"/>
        <v>343500</v>
      </c>
      <c r="I626" s="132">
        <f t="shared" si="1723"/>
        <v>480000</v>
      </c>
      <c r="J626" s="132">
        <f t="shared" si="1723"/>
        <v>0</v>
      </c>
      <c r="K626" s="132">
        <f t="shared" si="1723"/>
        <v>0</v>
      </c>
      <c r="L626" s="132">
        <f t="shared" si="1723"/>
        <v>0</v>
      </c>
      <c r="M626" s="132">
        <f t="shared" si="1723"/>
        <v>0</v>
      </c>
      <c r="N626" s="132">
        <f t="shared" si="1723"/>
        <v>0</v>
      </c>
      <c r="O626" s="132">
        <f t="shared" si="1723"/>
        <v>0</v>
      </c>
      <c r="P626" s="132">
        <f t="shared" si="1723"/>
        <v>13924100</v>
      </c>
      <c r="Q626" s="179"/>
    </row>
    <row r="627" spans="1:17" s="135" customFormat="1" ht="31.5" hidden="1" x14ac:dyDescent="0.25">
      <c r="A627" s="66" t="s">
        <v>510</v>
      </c>
      <c r="B627" s="67" t="str">
        <f>'дод 5'!A18</f>
        <v>0160</v>
      </c>
      <c r="C627" s="67" t="str">
        <f>'дод 5'!B18</f>
        <v>0111</v>
      </c>
      <c r="D627" s="69" t="str">
        <f>'дод 5'!C18</f>
        <v>Керівництво і управління у відповідній сфері у містах (місті Києві), селищах, селах, територіальних громадах</v>
      </c>
      <c r="E627" s="134">
        <f>F627+I627</f>
        <v>13404100</v>
      </c>
      <c r="F627" s="134">
        <v>13404100</v>
      </c>
      <c r="G627" s="134">
        <v>10491700</v>
      </c>
      <c r="H627" s="134">
        <v>343500</v>
      </c>
      <c r="I627" s="134"/>
      <c r="J627" s="134">
        <f>L627+O627</f>
        <v>0</v>
      </c>
      <c r="K627" s="134">
        <f>8000-8000</f>
        <v>0</v>
      </c>
      <c r="L627" s="134"/>
      <c r="M627" s="134"/>
      <c r="N627" s="134"/>
      <c r="O627" s="134">
        <f>8000-8000</f>
        <v>0</v>
      </c>
      <c r="P627" s="134">
        <f>E627+J627</f>
        <v>13404100</v>
      </c>
      <c r="Q627" s="179"/>
    </row>
    <row r="628" spans="1:17" s="135" customFormat="1" ht="15.75" hidden="1" x14ac:dyDescent="0.25">
      <c r="A628" s="66"/>
      <c r="B628" s="67"/>
      <c r="C628" s="67"/>
      <c r="D628" s="68" t="s">
        <v>537</v>
      </c>
      <c r="E628" s="134">
        <f t="shared" ref="E628" si="1724">F628+I628</f>
        <v>0</v>
      </c>
      <c r="F628" s="134"/>
      <c r="G628" s="134"/>
      <c r="H628" s="134"/>
      <c r="I628" s="134"/>
      <c r="J628" s="134">
        <f>L628+O628</f>
        <v>0</v>
      </c>
      <c r="K628" s="134"/>
      <c r="L628" s="134"/>
      <c r="M628" s="134"/>
      <c r="N628" s="134"/>
      <c r="O628" s="134"/>
      <c r="P628" s="134">
        <f t="shared" ref="P628" si="1725">E628+J628</f>
        <v>0</v>
      </c>
      <c r="Q628" s="179"/>
    </row>
    <row r="629" spans="1:17" s="135" customFormat="1" ht="15.75" hidden="1" x14ac:dyDescent="0.25">
      <c r="A629" s="66"/>
      <c r="B629" s="67"/>
      <c r="C629" s="67"/>
      <c r="D629" s="68" t="s">
        <v>538</v>
      </c>
      <c r="E629" s="134">
        <f>E627+E628</f>
        <v>13404100</v>
      </c>
      <c r="F629" s="134">
        <f t="shared" ref="F629" si="1726">F627+F628</f>
        <v>13404100</v>
      </c>
      <c r="G629" s="134">
        <f t="shared" ref="G629" si="1727">G627+G628</f>
        <v>10491700</v>
      </c>
      <c r="H629" s="134">
        <f t="shared" ref="H629" si="1728">H627+H628</f>
        <v>343500</v>
      </c>
      <c r="I629" s="134">
        <f t="shared" ref="I629" si="1729">I627+I628</f>
        <v>0</v>
      </c>
      <c r="J629" s="134">
        <f t="shared" ref="J629" si="1730">J627+J628</f>
        <v>0</v>
      </c>
      <c r="K629" s="134">
        <f t="shared" ref="K629" si="1731">K627+K628</f>
        <v>0</v>
      </c>
      <c r="L629" s="134">
        <f t="shared" ref="L629" si="1732">L627+L628</f>
        <v>0</v>
      </c>
      <c r="M629" s="134">
        <f t="shared" ref="M629" si="1733">M627+M628</f>
        <v>0</v>
      </c>
      <c r="N629" s="134">
        <f t="shared" ref="N629" si="1734">N627+N628</f>
        <v>0</v>
      </c>
      <c r="O629" s="134">
        <f t="shared" ref="O629" si="1735">O627+O628</f>
        <v>0</v>
      </c>
      <c r="P629" s="134">
        <f t="shared" ref="P629" si="1736">P627+P628</f>
        <v>13404100</v>
      </c>
      <c r="Q629" s="179"/>
    </row>
    <row r="630" spans="1:17" s="135" customFormat="1" ht="31.5" hidden="1" x14ac:dyDescent="0.25">
      <c r="A630" s="66" t="s">
        <v>512</v>
      </c>
      <c r="B630" s="67" t="str">
        <f>'дод 5'!A391</f>
        <v>7610</v>
      </c>
      <c r="C630" s="67" t="str">
        <f>'дод 5'!B391</f>
        <v>0411</v>
      </c>
      <c r="D630" s="69" t="str">
        <f>'дод 5'!C391</f>
        <v>Сприяння розвитку малого та середнього підприємництва</v>
      </c>
      <c r="E630" s="134">
        <f>F630+I630</f>
        <v>520000</v>
      </c>
      <c r="F630" s="134">
        <f>170000-130000</f>
        <v>40000</v>
      </c>
      <c r="G630" s="134"/>
      <c r="H630" s="134"/>
      <c r="I630" s="134">
        <f>350000+130000</f>
        <v>480000</v>
      </c>
      <c r="J630" s="134">
        <f>L630+O630</f>
        <v>0</v>
      </c>
      <c r="K630" s="134">
        <f>8000-8000</f>
        <v>0</v>
      </c>
      <c r="L630" s="134"/>
      <c r="M630" s="134"/>
      <c r="N630" s="134"/>
      <c r="O630" s="134">
        <f>8000-8000</f>
        <v>0</v>
      </c>
      <c r="P630" s="134">
        <f>E630+J630</f>
        <v>520000</v>
      </c>
      <c r="Q630" s="179"/>
    </row>
    <row r="631" spans="1:17" s="135" customFormat="1" ht="15.75" hidden="1" x14ac:dyDescent="0.25">
      <c r="A631" s="66"/>
      <c r="B631" s="67"/>
      <c r="C631" s="67"/>
      <c r="D631" s="68" t="s">
        <v>537</v>
      </c>
      <c r="E631" s="134">
        <f t="shared" ref="E631" si="1737">F631+I631</f>
        <v>0</v>
      </c>
      <c r="F631" s="134"/>
      <c r="G631" s="134"/>
      <c r="H631" s="134"/>
      <c r="I631" s="134"/>
      <c r="J631" s="134">
        <f>L631+O631</f>
        <v>0</v>
      </c>
      <c r="K631" s="134"/>
      <c r="L631" s="134"/>
      <c r="M631" s="134"/>
      <c r="N631" s="134"/>
      <c r="O631" s="134"/>
      <c r="P631" s="134">
        <f t="shared" ref="P631" si="1738">E631+J631</f>
        <v>0</v>
      </c>
      <c r="Q631" s="179"/>
    </row>
    <row r="632" spans="1:17" s="135" customFormat="1" ht="15.75" hidden="1" x14ac:dyDescent="0.25">
      <c r="A632" s="66"/>
      <c r="B632" s="67"/>
      <c r="C632" s="67"/>
      <c r="D632" s="68" t="s">
        <v>538</v>
      </c>
      <c r="E632" s="134">
        <f>E630+E631</f>
        <v>520000</v>
      </c>
      <c r="F632" s="134">
        <f t="shared" ref="F632" si="1739">F630+F631</f>
        <v>40000</v>
      </c>
      <c r="G632" s="134">
        <f t="shared" ref="G632" si="1740">G630+G631</f>
        <v>0</v>
      </c>
      <c r="H632" s="134">
        <f t="shared" ref="H632" si="1741">H630+H631</f>
        <v>0</v>
      </c>
      <c r="I632" s="134">
        <f t="shared" ref="I632" si="1742">I630+I631</f>
        <v>480000</v>
      </c>
      <c r="J632" s="134">
        <f t="shared" ref="J632" si="1743">J630+J631</f>
        <v>0</v>
      </c>
      <c r="K632" s="134">
        <f t="shared" ref="K632" si="1744">K630+K631</f>
        <v>0</v>
      </c>
      <c r="L632" s="134">
        <f t="shared" ref="L632" si="1745">L630+L631</f>
        <v>0</v>
      </c>
      <c r="M632" s="134">
        <f t="shared" ref="M632" si="1746">M630+M631</f>
        <v>0</v>
      </c>
      <c r="N632" s="134">
        <f t="shared" ref="N632" si="1747">N630+N631</f>
        <v>0</v>
      </c>
      <c r="O632" s="134">
        <f t="shared" ref="O632" si="1748">O630+O631</f>
        <v>0</v>
      </c>
      <c r="P632" s="134">
        <f t="shared" ref="P632" si="1749">P630+P631</f>
        <v>520000</v>
      </c>
      <c r="Q632" s="179"/>
    </row>
    <row r="633" spans="1:17" s="129" customFormat="1" ht="33" hidden="1" customHeight="1" x14ac:dyDescent="0.25">
      <c r="A633" s="102" t="s">
        <v>202</v>
      </c>
      <c r="B633" s="83"/>
      <c r="C633" s="83"/>
      <c r="D633" s="80" t="s">
        <v>487</v>
      </c>
      <c r="E633" s="128">
        <f>E636</f>
        <v>12278200</v>
      </c>
      <c r="F633" s="128">
        <f t="shared" ref="F633:P635" si="1750">F636</f>
        <v>12278200</v>
      </c>
      <c r="G633" s="128">
        <f t="shared" si="1750"/>
        <v>9298600</v>
      </c>
      <c r="H633" s="128">
        <f t="shared" si="1750"/>
        <v>209100</v>
      </c>
      <c r="I633" s="128">
        <f t="shared" si="1750"/>
        <v>0</v>
      </c>
      <c r="J633" s="128">
        <f t="shared" si="1750"/>
        <v>0</v>
      </c>
      <c r="K633" s="128">
        <f t="shared" si="1750"/>
        <v>0</v>
      </c>
      <c r="L633" s="128">
        <f t="shared" si="1750"/>
        <v>0</v>
      </c>
      <c r="M633" s="128">
        <f t="shared" si="1750"/>
        <v>0</v>
      </c>
      <c r="N633" s="128">
        <f t="shared" si="1750"/>
        <v>0</v>
      </c>
      <c r="O633" s="128">
        <f t="shared" si="1750"/>
        <v>0</v>
      </c>
      <c r="P633" s="128">
        <f>P636</f>
        <v>12278200</v>
      </c>
      <c r="Q633" s="179"/>
    </row>
    <row r="634" spans="1:17" s="129" customFormat="1" ht="15.75" hidden="1" x14ac:dyDescent="0.25">
      <c r="A634" s="102"/>
      <c r="B634" s="83"/>
      <c r="C634" s="83"/>
      <c r="D634" s="80" t="s">
        <v>537</v>
      </c>
      <c r="E634" s="128">
        <f>E637</f>
        <v>0</v>
      </c>
      <c r="F634" s="128">
        <f t="shared" si="1750"/>
        <v>0</v>
      </c>
      <c r="G634" s="128">
        <f t="shared" si="1750"/>
        <v>0</v>
      </c>
      <c r="H634" s="128">
        <f t="shared" si="1750"/>
        <v>0</v>
      </c>
      <c r="I634" s="128">
        <f t="shared" si="1750"/>
        <v>0</v>
      </c>
      <c r="J634" s="128">
        <f t="shared" si="1750"/>
        <v>0</v>
      </c>
      <c r="K634" s="128">
        <f t="shared" si="1750"/>
        <v>0</v>
      </c>
      <c r="L634" s="128">
        <f t="shared" si="1750"/>
        <v>0</v>
      </c>
      <c r="M634" s="128">
        <f t="shared" si="1750"/>
        <v>0</v>
      </c>
      <c r="N634" s="128">
        <f t="shared" si="1750"/>
        <v>0</v>
      </c>
      <c r="O634" s="128">
        <f t="shared" si="1750"/>
        <v>0</v>
      </c>
      <c r="P634" s="128">
        <f t="shared" si="1750"/>
        <v>0</v>
      </c>
      <c r="Q634" s="179"/>
    </row>
    <row r="635" spans="1:17" s="129" customFormat="1" ht="15.75" hidden="1" x14ac:dyDescent="0.25">
      <c r="A635" s="102"/>
      <c r="B635" s="83"/>
      <c r="C635" s="83"/>
      <c r="D635" s="80" t="s">
        <v>538</v>
      </c>
      <c r="E635" s="128">
        <f>E638</f>
        <v>12278200</v>
      </c>
      <c r="F635" s="128">
        <f t="shared" si="1750"/>
        <v>12278200</v>
      </c>
      <c r="G635" s="128">
        <f t="shared" si="1750"/>
        <v>9298600</v>
      </c>
      <c r="H635" s="128">
        <f t="shared" si="1750"/>
        <v>209100</v>
      </c>
      <c r="I635" s="128">
        <f t="shared" si="1750"/>
        <v>0</v>
      </c>
      <c r="J635" s="128">
        <f t="shared" si="1750"/>
        <v>0</v>
      </c>
      <c r="K635" s="128">
        <f t="shared" si="1750"/>
        <v>0</v>
      </c>
      <c r="L635" s="128">
        <f t="shared" si="1750"/>
        <v>0</v>
      </c>
      <c r="M635" s="128">
        <f t="shared" si="1750"/>
        <v>0</v>
      </c>
      <c r="N635" s="128">
        <f t="shared" si="1750"/>
        <v>0</v>
      </c>
      <c r="O635" s="128">
        <f t="shared" si="1750"/>
        <v>0</v>
      </c>
      <c r="P635" s="128">
        <f t="shared" si="1750"/>
        <v>12278200</v>
      </c>
      <c r="Q635" s="179"/>
    </row>
    <row r="636" spans="1:17" s="133" customFormat="1" ht="31.5" hidden="1" x14ac:dyDescent="0.25">
      <c r="A636" s="130" t="s">
        <v>203</v>
      </c>
      <c r="B636" s="85"/>
      <c r="C636" s="85"/>
      <c r="D636" s="100" t="s">
        <v>487</v>
      </c>
      <c r="E636" s="132">
        <f>E639+E642</f>
        <v>12278200</v>
      </c>
      <c r="F636" s="132">
        <f t="shared" ref="F636:P636" si="1751">F639+F642</f>
        <v>12278200</v>
      </c>
      <c r="G636" s="132">
        <f t="shared" si="1751"/>
        <v>9298600</v>
      </c>
      <c r="H636" s="132">
        <f t="shared" si="1751"/>
        <v>209100</v>
      </c>
      <c r="I636" s="132">
        <f t="shared" si="1751"/>
        <v>0</v>
      </c>
      <c r="J636" s="132">
        <f t="shared" si="1751"/>
        <v>0</v>
      </c>
      <c r="K636" s="132">
        <f t="shared" si="1751"/>
        <v>0</v>
      </c>
      <c r="L636" s="132">
        <f t="shared" si="1751"/>
        <v>0</v>
      </c>
      <c r="M636" s="132">
        <f t="shared" si="1751"/>
        <v>0</v>
      </c>
      <c r="N636" s="132">
        <f t="shared" si="1751"/>
        <v>0</v>
      </c>
      <c r="O636" s="132">
        <f t="shared" si="1751"/>
        <v>0</v>
      </c>
      <c r="P636" s="132">
        <f t="shared" si="1751"/>
        <v>12278200</v>
      </c>
      <c r="Q636" s="179"/>
    </row>
    <row r="637" spans="1:17" s="133" customFormat="1" ht="15.75" hidden="1" x14ac:dyDescent="0.25">
      <c r="A637" s="130"/>
      <c r="B637" s="85"/>
      <c r="C637" s="85"/>
      <c r="D637" s="100" t="s">
        <v>537</v>
      </c>
      <c r="E637" s="132">
        <f>E640+E643</f>
        <v>0</v>
      </c>
      <c r="F637" s="132">
        <f t="shared" ref="F637:P637" si="1752">F640+F643</f>
        <v>0</v>
      </c>
      <c r="G637" s="132">
        <f t="shared" si="1752"/>
        <v>0</v>
      </c>
      <c r="H637" s="132">
        <f t="shared" si="1752"/>
        <v>0</v>
      </c>
      <c r="I637" s="132">
        <f t="shared" si="1752"/>
        <v>0</v>
      </c>
      <c r="J637" s="132">
        <f t="shared" si="1752"/>
        <v>0</v>
      </c>
      <c r="K637" s="132">
        <f t="shared" si="1752"/>
        <v>0</v>
      </c>
      <c r="L637" s="132">
        <f t="shared" si="1752"/>
        <v>0</v>
      </c>
      <c r="M637" s="132">
        <f t="shared" si="1752"/>
        <v>0</v>
      </c>
      <c r="N637" s="132">
        <f t="shared" si="1752"/>
        <v>0</v>
      </c>
      <c r="O637" s="132">
        <f t="shared" si="1752"/>
        <v>0</v>
      </c>
      <c r="P637" s="132">
        <f t="shared" si="1752"/>
        <v>0</v>
      </c>
      <c r="Q637" s="179"/>
    </row>
    <row r="638" spans="1:17" s="133" customFormat="1" ht="15.75" hidden="1" x14ac:dyDescent="0.25">
      <c r="A638" s="130"/>
      <c r="B638" s="85"/>
      <c r="C638" s="85"/>
      <c r="D638" s="100" t="s">
        <v>538</v>
      </c>
      <c r="E638" s="132">
        <f>E636+E637</f>
        <v>12278200</v>
      </c>
      <c r="F638" s="132">
        <f t="shared" ref="F638:P638" si="1753">F636+F637</f>
        <v>12278200</v>
      </c>
      <c r="G638" s="132">
        <f t="shared" si="1753"/>
        <v>9298600</v>
      </c>
      <c r="H638" s="132">
        <f t="shared" si="1753"/>
        <v>209100</v>
      </c>
      <c r="I638" s="132">
        <f t="shared" si="1753"/>
        <v>0</v>
      </c>
      <c r="J638" s="132">
        <f t="shared" si="1753"/>
        <v>0</v>
      </c>
      <c r="K638" s="132">
        <f t="shared" si="1753"/>
        <v>0</v>
      </c>
      <c r="L638" s="132">
        <f t="shared" si="1753"/>
        <v>0</v>
      </c>
      <c r="M638" s="132">
        <f t="shared" si="1753"/>
        <v>0</v>
      </c>
      <c r="N638" s="132">
        <f t="shared" si="1753"/>
        <v>0</v>
      </c>
      <c r="O638" s="132">
        <f t="shared" si="1753"/>
        <v>0</v>
      </c>
      <c r="P638" s="132">
        <f t="shared" si="1753"/>
        <v>12278200</v>
      </c>
      <c r="Q638" s="179"/>
    </row>
    <row r="639" spans="1:17" s="135" customFormat="1" ht="31.5" hidden="1" x14ac:dyDescent="0.25">
      <c r="A639" s="66" t="s">
        <v>204</v>
      </c>
      <c r="B639" s="67" t="str">
        <f>'дод 5'!A18</f>
        <v>0160</v>
      </c>
      <c r="C639" s="67" t="str">
        <f>'дод 5'!B18</f>
        <v>0111</v>
      </c>
      <c r="D639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639" s="134">
        <f t="shared" ref="E639:E643" si="1754">F639+I639</f>
        <v>11868200</v>
      </c>
      <c r="F639" s="134">
        <v>11868200</v>
      </c>
      <c r="G639" s="134">
        <v>9298600</v>
      </c>
      <c r="H639" s="134">
        <v>209100</v>
      </c>
      <c r="I639" s="134"/>
      <c r="J639" s="134">
        <f>L639+O639</f>
        <v>0</v>
      </c>
      <c r="K639" s="134"/>
      <c r="L639" s="134"/>
      <c r="M639" s="134"/>
      <c r="N639" s="134"/>
      <c r="O639" s="134"/>
      <c r="P639" s="134">
        <f t="shared" ref="P639:P643" si="1755">E639+J639</f>
        <v>11868200</v>
      </c>
      <c r="Q639" s="179"/>
    </row>
    <row r="640" spans="1:17" s="135" customFormat="1" ht="15.75" hidden="1" x14ac:dyDescent="0.25">
      <c r="A640" s="66"/>
      <c r="B640" s="67"/>
      <c r="C640" s="67"/>
      <c r="D640" s="68" t="s">
        <v>537</v>
      </c>
      <c r="E640" s="134">
        <f t="shared" ref="E640" si="1756">F640+I640</f>
        <v>0</v>
      </c>
      <c r="F640" s="134"/>
      <c r="G640" s="134"/>
      <c r="H640" s="134"/>
      <c r="I640" s="134"/>
      <c r="J640" s="134">
        <f>L640+O640</f>
        <v>0</v>
      </c>
      <c r="K640" s="134"/>
      <c r="L640" s="134"/>
      <c r="M640" s="134"/>
      <c r="N640" s="134"/>
      <c r="O640" s="134"/>
      <c r="P640" s="134">
        <f t="shared" ref="P640" si="1757">E640+J640</f>
        <v>0</v>
      </c>
      <c r="Q640" s="179"/>
    </row>
    <row r="641" spans="1:17" s="135" customFormat="1" ht="15.75" hidden="1" x14ac:dyDescent="0.25">
      <c r="A641" s="66"/>
      <c r="B641" s="67"/>
      <c r="C641" s="67"/>
      <c r="D641" s="68" t="s">
        <v>538</v>
      </c>
      <c r="E641" s="134">
        <f>E639+E640</f>
        <v>11868200</v>
      </c>
      <c r="F641" s="134">
        <f t="shared" ref="F641:P641" si="1758">F639+F640</f>
        <v>11868200</v>
      </c>
      <c r="G641" s="134">
        <f t="shared" si="1758"/>
        <v>9298600</v>
      </c>
      <c r="H641" s="134">
        <f t="shared" si="1758"/>
        <v>209100</v>
      </c>
      <c r="I641" s="134">
        <f t="shared" si="1758"/>
        <v>0</v>
      </c>
      <c r="J641" s="134">
        <f t="shared" si="1758"/>
        <v>0</v>
      </c>
      <c r="K641" s="134">
        <f t="shared" si="1758"/>
        <v>0</v>
      </c>
      <c r="L641" s="134">
        <f t="shared" si="1758"/>
        <v>0</v>
      </c>
      <c r="M641" s="134">
        <f t="shared" si="1758"/>
        <v>0</v>
      </c>
      <c r="N641" s="134">
        <f t="shared" si="1758"/>
        <v>0</v>
      </c>
      <c r="O641" s="134">
        <f t="shared" si="1758"/>
        <v>0</v>
      </c>
      <c r="P641" s="134">
        <f t="shared" si="1758"/>
        <v>11868200</v>
      </c>
      <c r="Q641" s="179"/>
    </row>
    <row r="642" spans="1:17" s="135" customFormat="1" ht="15.75" hidden="1" x14ac:dyDescent="0.25">
      <c r="A642" s="66" t="s">
        <v>251</v>
      </c>
      <c r="B642" s="67" t="str">
        <f>'дод 5'!A413</f>
        <v>7693</v>
      </c>
      <c r="C642" s="67" t="str">
        <f>'дод 5'!B413</f>
        <v>0490</v>
      </c>
      <c r="D642" s="68" t="str">
        <f>'дод 5'!C413</f>
        <v>Інші заходи, пов'язані з економічною діяльністю</v>
      </c>
      <c r="E642" s="134">
        <f t="shared" si="1754"/>
        <v>410000</v>
      </c>
      <c r="F642" s="134">
        <v>410000</v>
      </c>
      <c r="G642" s="134"/>
      <c r="H642" s="134"/>
      <c r="I642" s="134"/>
      <c r="J642" s="134">
        <f t="shared" ref="J642" si="1759">L642+O642</f>
        <v>0</v>
      </c>
      <c r="K642" s="134"/>
      <c r="L642" s="134"/>
      <c r="M642" s="134"/>
      <c r="N642" s="134"/>
      <c r="O642" s="134"/>
      <c r="P642" s="134">
        <f t="shared" si="1755"/>
        <v>410000</v>
      </c>
      <c r="Q642" s="179"/>
    </row>
    <row r="643" spans="1:17" s="135" customFormat="1" ht="15.75" hidden="1" x14ac:dyDescent="0.25">
      <c r="A643" s="66"/>
      <c r="B643" s="67"/>
      <c r="C643" s="67"/>
      <c r="D643" s="68" t="s">
        <v>537</v>
      </c>
      <c r="E643" s="134">
        <f t="shared" si="1754"/>
        <v>0</v>
      </c>
      <c r="F643" s="134"/>
      <c r="G643" s="134"/>
      <c r="H643" s="134"/>
      <c r="I643" s="134"/>
      <c r="J643" s="134">
        <f>L643+O643</f>
        <v>0</v>
      </c>
      <c r="K643" s="134"/>
      <c r="L643" s="134"/>
      <c r="M643" s="134"/>
      <c r="N643" s="134"/>
      <c r="O643" s="134"/>
      <c r="P643" s="134">
        <f t="shared" si="1755"/>
        <v>0</v>
      </c>
      <c r="Q643" s="179"/>
    </row>
    <row r="644" spans="1:17" s="135" customFormat="1" ht="15.75" hidden="1" x14ac:dyDescent="0.25">
      <c r="A644" s="66"/>
      <c r="B644" s="67"/>
      <c r="C644" s="67"/>
      <c r="D644" s="68" t="s">
        <v>538</v>
      </c>
      <c r="E644" s="134">
        <f>E642+E643</f>
        <v>410000</v>
      </c>
      <c r="F644" s="134">
        <f t="shared" ref="F644" si="1760">F642+F643</f>
        <v>410000</v>
      </c>
      <c r="G644" s="134">
        <f t="shared" ref="G644" si="1761">G642+G643</f>
        <v>0</v>
      </c>
      <c r="H644" s="134">
        <f t="shared" ref="H644" si="1762">H642+H643</f>
        <v>0</v>
      </c>
      <c r="I644" s="134">
        <f t="shared" ref="I644" si="1763">I642+I643</f>
        <v>0</v>
      </c>
      <c r="J644" s="134">
        <f t="shared" ref="J644" si="1764">J642+J643</f>
        <v>0</v>
      </c>
      <c r="K644" s="134">
        <f t="shared" ref="K644" si="1765">K642+K643</f>
        <v>0</v>
      </c>
      <c r="L644" s="134">
        <f t="shared" ref="L644" si="1766">L642+L643</f>
        <v>0</v>
      </c>
      <c r="M644" s="134">
        <f t="shared" ref="M644" si="1767">M642+M643</f>
        <v>0</v>
      </c>
      <c r="N644" s="134">
        <f t="shared" ref="N644" si="1768">N642+N643</f>
        <v>0</v>
      </c>
      <c r="O644" s="134">
        <f t="shared" ref="O644" si="1769">O642+O643</f>
        <v>0</v>
      </c>
      <c r="P644" s="134">
        <f t="shared" ref="P644" si="1770">P642+P643</f>
        <v>410000</v>
      </c>
      <c r="Q644" s="179"/>
    </row>
    <row r="645" spans="1:17" s="129" customFormat="1" ht="31.5" hidden="1" x14ac:dyDescent="0.25">
      <c r="A645" s="102" t="s">
        <v>484</v>
      </c>
      <c r="B645" s="83"/>
      <c r="C645" s="83"/>
      <c r="D645" s="80" t="s">
        <v>35</v>
      </c>
      <c r="E645" s="128">
        <f>E648</f>
        <v>24625400</v>
      </c>
      <c r="F645" s="128">
        <f t="shared" ref="F645:P647" si="1771">F648</f>
        <v>24625400</v>
      </c>
      <c r="G645" s="128">
        <f t="shared" si="1771"/>
        <v>17509100</v>
      </c>
      <c r="H645" s="128">
        <f t="shared" si="1771"/>
        <v>968000</v>
      </c>
      <c r="I645" s="128">
        <f t="shared" si="1771"/>
        <v>0</v>
      </c>
      <c r="J645" s="128">
        <f t="shared" si="1771"/>
        <v>230000</v>
      </c>
      <c r="K645" s="128">
        <f t="shared" si="1771"/>
        <v>230000</v>
      </c>
      <c r="L645" s="128">
        <f t="shared" si="1771"/>
        <v>0</v>
      </c>
      <c r="M645" s="128">
        <f t="shared" si="1771"/>
        <v>0</v>
      </c>
      <c r="N645" s="128">
        <f t="shared" si="1771"/>
        <v>0</v>
      </c>
      <c r="O645" s="128">
        <f t="shared" si="1771"/>
        <v>230000</v>
      </c>
      <c r="P645" s="128">
        <f t="shared" si="1771"/>
        <v>24855400</v>
      </c>
      <c r="Q645" s="179"/>
    </row>
    <row r="646" spans="1:17" s="129" customFormat="1" ht="15.75" hidden="1" x14ac:dyDescent="0.25">
      <c r="A646" s="102"/>
      <c r="B646" s="83"/>
      <c r="C646" s="83"/>
      <c r="D646" s="80" t="s">
        <v>537</v>
      </c>
      <c r="E646" s="128">
        <f>E649</f>
        <v>0</v>
      </c>
      <c r="F646" s="128">
        <f t="shared" si="1771"/>
        <v>0</v>
      </c>
      <c r="G646" s="128">
        <f t="shared" si="1771"/>
        <v>0</v>
      </c>
      <c r="H646" s="128">
        <f t="shared" si="1771"/>
        <v>0</v>
      </c>
      <c r="I646" s="128">
        <f t="shared" si="1771"/>
        <v>0</v>
      </c>
      <c r="J646" s="128">
        <f t="shared" si="1771"/>
        <v>0</v>
      </c>
      <c r="K646" s="128">
        <f t="shared" si="1771"/>
        <v>0</v>
      </c>
      <c r="L646" s="128">
        <f t="shared" si="1771"/>
        <v>0</v>
      </c>
      <c r="M646" s="128">
        <f t="shared" si="1771"/>
        <v>0</v>
      </c>
      <c r="N646" s="128">
        <f t="shared" si="1771"/>
        <v>0</v>
      </c>
      <c r="O646" s="128">
        <f t="shared" si="1771"/>
        <v>0</v>
      </c>
      <c r="P646" s="128">
        <f t="shared" si="1771"/>
        <v>0</v>
      </c>
      <c r="Q646" s="179"/>
    </row>
    <row r="647" spans="1:17" s="129" customFormat="1" ht="15.75" hidden="1" x14ac:dyDescent="0.25">
      <c r="A647" s="102"/>
      <c r="B647" s="83"/>
      <c r="C647" s="83"/>
      <c r="D647" s="80" t="s">
        <v>538</v>
      </c>
      <c r="E647" s="128">
        <f>E650</f>
        <v>24625400</v>
      </c>
      <c r="F647" s="128">
        <f t="shared" si="1771"/>
        <v>24625400</v>
      </c>
      <c r="G647" s="128">
        <f t="shared" si="1771"/>
        <v>17509100</v>
      </c>
      <c r="H647" s="128">
        <f t="shared" si="1771"/>
        <v>968000</v>
      </c>
      <c r="I647" s="128">
        <f t="shared" si="1771"/>
        <v>0</v>
      </c>
      <c r="J647" s="128">
        <f t="shared" si="1771"/>
        <v>230000</v>
      </c>
      <c r="K647" s="128">
        <f t="shared" si="1771"/>
        <v>230000</v>
      </c>
      <c r="L647" s="128">
        <f t="shared" si="1771"/>
        <v>0</v>
      </c>
      <c r="M647" s="128">
        <f t="shared" si="1771"/>
        <v>0</v>
      </c>
      <c r="N647" s="128">
        <f t="shared" si="1771"/>
        <v>0</v>
      </c>
      <c r="O647" s="128">
        <f t="shared" si="1771"/>
        <v>230000</v>
      </c>
      <c r="P647" s="128">
        <f t="shared" si="1771"/>
        <v>24855400</v>
      </c>
      <c r="Q647" s="179"/>
    </row>
    <row r="648" spans="1:17" s="133" customFormat="1" ht="31.5" hidden="1" x14ac:dyDescent="0.25">
      <c r="A648" s="130" t="s">
        <v>485</v>
      </c>
      <c r="B648" s="85"/>
      <c r="C648" s="85"/>
      <c r="D648" s="100" t="s">
        <v>35</v>
      </c>
      <c r="E648" s="132">
        <f>E651+E654+E657+E660+E663+E666+E669+E672+E675</f>
        <v>24625400</v>
      </c>
      <c r="F648" s="132">
        <f t="shared" ref="F648:P648" si="1772">F651+F654+F657+F660+F663+F666+F669+F672+F675</f>
        <v>24625400</v>
      </c>
      <c r="G648" s="132">
        <f t="shared" si="1772"/>
        <v>17509100</v>
      </c>
      <c r="H648" s="132">
        <f t="shared" si="1772"/>
        <v>968000</v>
      </c>
      <c r="I648" s="132">
        <f t="shared" si="1772"/>
        <v>0</v>
      </c>
      <c r="J648" s="132">
        <f t="shared" si="1772"/>
        <v>230000</v>
      </c>
      <c r="K648" s="132">
        <f t="shared" si="1772"/>
        <v>230000</v>
      </c>
      <c r="L648" s="132">
        <f t="shared" si="1772"/>
        <v>0</v>
      </c>
      <c r="M648" s="132">
        <f t="shared" si="1772"/>
        <v>0</v>
      </c>
      <c r="N648" s="132">
        <f t="shared" si="1772"/>
        <v>0</v>
      </c>
      <c r="O648" s="132">
        <f t="shared" si="1772"/>
        <v>230000</v>
      </c>
      <c r="P648" s="132">
        <f t="shared" si="1772"/>
        <v>24855400</v>
      </c>
      <c r="Q648" s="179"/>
    </row>
    <row r="649" spans="1:17" s="133" customFormat="1" ht="15.75" hidden="1" x14ac:dyDescent="0.25">
      <c r="A649" s="130"/>
      <c r="B649" s="85"/>
      <c r="C649" s="85"/>
      <c r="D649" s="100" t="s">
        <v>537</v>
      </c>
      <c r="E649" s="132">
        <f>E652+E655+E658+E661+E664+E667+E670+E673+E676</f>
        <v>0</v>
      </c>
      <c r="F649" s="132">
        <f t="shared" ref="F649:P649" si="1773">F652+F655+F658+F661+F664+F667+F670+F673+F676</f>
        <v>0</v>
      </c>
      <c r="G649" s="132">
        <f t="shared" si="1773"/>
        <v>0</v>
      </c>
      <c r="H649" s="132">
        <f t="shared" si="1773"/>
        <v>0</v>
      </c>
      <c r="I649" s="132">
        <f t="shared" si="1773"/>
        <v>0</v>
      </c>
      <c r="J649" s="132">
        <f t="shared" si="1773"/>
        <v>0</v>
      </c>
      <c r="K649" s="132">
        <f t="shared" si="1773"/>
        <v>0</v>
      </c>
      <c r="L649" s="132">
        <f t="shared" si="1773"/>
        <v>0</v>
      </c>
      <c r="M649" s="132">
        <f t="shared" si="1773"/>
        <v>0</v>
      </c>
      <c r="N649" s="132">
        <f t="shared" si="1773"/>
        <v>0</v>
      </c>
      <c r="O649" s="132">
        <f t="shared" si="1773"/>
        <v>0</v>
      </c>
      <c r="P649" s="132">
        <f t="shared" si="1773"/>
        <v>0</v>
      </c>
      <c r="Q649" s="179"/>
    </row>
    <row r="650" spans="1:17" s="133" customFormat="1" ht="15.75" hidden="1" x14ac:dyDescent="0.25">
      <c r="A650" s="130"/>
      <c r="B650" s="85"/>
      <c r="C650" s="85"/>
      <c r="D650" s="100" t="s">
        <v>538</v>
      </c>
      <c r="E650" s="132">
        <f>E648+E649</f>
        <v>24625400</v>
      </c>
      <c r="F650" s="132">
        <f t="shared" ref="F650" si="1774">F648+F649</f>
        <v>24625400</v>
      </c>
      <c r="G650" s="132">
        <f t="shared" ref="G650" si="1775">G648+G649</f>
        <v>17509100</v>
      </c>
      <c r="H650" s="132">
        <f t="shared" ref="H650" si="1776">H648+H649</f>
        <v>968000</v>
      </c>
      <c r="I650" s="132">
        <f t="shared" ref="I650" si="1777">I648+I649</f>
        <v>0</v>
      </c>
      <c r="J650" s="132">
        <f t="shared" ref="J650" si="1778">J648+J649</f>
        <v>230000</v>
      </c>
      <c r="K650" s="132">
        <f t="shared" ref="K650" si="1779">K648+K649</f>
        <v>230000</v>
      </c>
      <c r="L650" s="132">
        <f t="shared" ref="L650" si="1780">L648+L649</f>
        <v>0</v>
      </c>
      <c r="M650" s="132">
        <f t="shared" ref="M650" si="1781">M648+M649</f>
        <v>0</v>
      </c>
      <c r="N650" s="132">
        <f t="shared" ref="N650" si="1782">N648+N649</f>
        <v>0</v>
      </c>
      <c r="O650" s="132">
        <f t="shared" ref="O650" si="1783">O648+O649</f>
        <v>230000</v>
      </c>
      <c r="P650" s="132">
        <f t="shared" ref="P650" si="1784">P648+P649</f>
        <v>24855400</v>
      </c>
      <c r="Q650" s="179"/>
    </row>
    <row r="651" spans="1:17" s="135" customFormat="1" ht="31.5" hidden="1" x14ac:dyDescent="0.25">
      <c r="A651" s="66" t="s">
        <v>486</v>
      </c>
      <c r="B651" s="67" t="str">
        <f>'дод 5'!A18</f>
        <v>0160</v>
      </c>
      <c r="C651" s="67" t="str">
        <f>'дод 5'!B18</f>
        <v>0111</v>
      </c>
      <c r="D651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651" s="134">
        <f>F651+I651</f>
        <v>23520400</v>
      </c>
      <c r="F651" s="134">
        <v>23520400</v>
      </c>
      <c r="G651" s="134">
        <v>17509100</v>
      </c>
      <c r="H651" s="134">
        <v>968000</v>
      </c>
      <c r="I651" s="134"/>
      <c r="J651" s="134">
        <f>L651+O651</f>
        <v>0</v>
      </c>
      <c r="K651" s="134"/>
      <c r="L651" s="134"/>
      <c r="M651" s="134"/>
      <c r="N651" s="134"/>
      <c r="O651" s="134"/>
      <c r="P651" s="134">
        <f>E651+J651</f>
        <v>23520400</v>
      </c>
      <c r="Q651" s="179"/>
    </row>
    <row r="652" spans="1:17" s="135" customFormat="1" ht="15.75" hidden="1" x14ac:dyDescent="0.25">
      <c r="A652" s="66"/>
      <c r="B652" s="67"/>
      <c r="C652" s="67"/>
      <c r="D652" s="68" t="s">
        <v>537</v>
      </c>
      <c r="E652" s="134">
        <f t="shared" ref="E652" si="1785">F652+I652</f>
        <v>0</v>
      </c>
      <c r="F652" s="134"/>
      <c r="G652" s="134"/>
      <c r="H652" s="134"/>
      <c r="I652" s="134"/>
      <c r="J652" s="134">
        <f>L652+O652</f>
        <v>0</v>
      </c>
      <c r="K652" s="134"/>
      <c r="L652" s="134"/>
      <c r="M652" s="134"/>
      <c r="N652" s="134"/>
      <c r="O652" s="134"/>
      <c r="P652" s="134">
        <f t="shared" ref="P652" si="1786">E652+J652</f>
        <v>0</v>
      </c>
      <c r="Q652" s="179"/>
    </row>
    <row r="653" spans="1:17" s="135" customFormat="1" ht="15.75" hidden="1" x14ac:dyDescent="0.25">
      <c r="A653" s="66"/>
      <c r="B653" s="67"/>
      <c r="C653" s="67"/>
      <c r="D653" s="68" t="s">
        <v>538</v>
      </c>
      <c r="E653" s="134">
        <f>E651+E652</f>
        <v>23520400</v>
      </c>
      <c r="F653" s="134">
        <f t="shared" ref="F653" si="1787">F651+F652</f>
        <v>23520400</v>
      </c>
      <c r="G653" s="134">
        <f t="shared" ref="G653" si="1788">G651+G652</f>
        <v>17509100</v>
      </c>
      <c r="H653" s="134">
        <f t="shared" ref="H653" si="1789">H651+H652</f>
        <v>968000</v>
      </c>
      <c r="I653" s="134">
        <f t="shared" ref="I653" si="1790">I651+I652</f>
        <v>0</v>
      </c>
      <c r="J653" s="134">
        <f t="shared" ref="J653" si="1791">J651+J652</f>
        <v>0</v>
      </c>
      <c r="K653" s="134">
        <f t="shared" ref="K653" si="1792">K651+K652</f>
        <v>0</v>
      </c>
      <c r="L653" s="134">
        <f t="shared" ref="L653" si="1793">L651+L652</f>
        <v>0</v>
      </c>
      <c r="M653" s="134">
        <f t="shared" ref="M653" si="1794">M651+M652</f>
        <v>0</v>
      </c>
      <c r="N653" s="134">
        <f t="shared" ref="N653" si="1795">N651+N652</f>
        <v>0</v>
      </c>
      <c r="O653" s="134">
        <f t="shared" ref="O653" si="1796">O651+O652</f>
        <v>0</v>
      </c>
      <c r="P653" s="134">
        <f t="shared" ref="P653" si="1797">P651+P652</f>
        <v>23520400</v>
      </c>
      <c r="Q653" s="179"/>
    </row>
    <row r="654" spans="1:17" s="135" customFormat="1" ht="31.5" hidden="1" x14ac:dyDescent="0.25">
      <c r="A654" s="66" t="s">
        <v>488</v>
      </c>
      <c r="B654" s="67" t="str">
        <f>'дод 5'!A304</f>
        <v>6090</v>
      </c>
      <c r="C654" s="67" t="str">
        <f>'дод 5'!B304</f>
        <v>0640</v>
      </c>
      <c r="D654" s="69" t="str">
        <f>'дод 5'!C304</f>
        <v>Інша діяльність у сфері житлово-комунального господарства</v>
      </c>
      <c r="E654" s="134">
        <f t="shared" ref="E654:E676" si="1798">F654+I654</f>
        <v>200000</v>
      </c>
      <c r="F654" s="134">
        <v>200000</v>
      </c>
      <c r="G654" s="134"/>
      <c r="H654" s="134"/>
      <c r="I654" s="134"/>
      <c r="J654" s="134">
        <f t="shared" ref="J654:J675" si="1799">L654+O654</f>
        <v>0</v>
      </c>
      <c r="K654" s="134"/>
      <c r="L654" s="134"/>
      <c r="M654" s="134"/>
      <c r="N654" s="134"/>
      <c r="O654" s="134"/>
      <c r="P654" s="134">
        <f t="shared" ref="P654:P676" si="1800">E654+J654</f>
        <v>200000</v>
      </c>
      <c r="Q654" s="179"/>
    </row>
    <row r="655" spans="1:17" s="135" customFormat="1" ht="15.75" hidden="1" x14ac:dyDescent="0.25">
      <c r="A655" s="66"/>
      <c r="B655" s="67"/>
      <c r="C655" s="67"/>
      <c r="D655" s="68" t="s">
        <v>537</v>
      </c>
      <c r="E655" s="134">
        <f t="shared" si="1798"/>
        <v>0</v>
      </c>
      <c r="F655" s="134"/>
      <c r="G655" s="134"/>
      <c r="H655" s="134"/>
      <c r="I655" s="134"/>
      <c r="J655" s="134">
        <f>L655+O655</f>
        <v>0</v>
      </c>
      <c r="K655" s="134"/>
      <c r="L655" s="134"/>
      <c r="M655" s="134"/>
      <c r="N655" s="134"/>
      <c r="O655" s="134"/>
      <c r="P655" s="134">
        <f t="shared" si="1800"/>
        <v>0</v>
      </c>
      <c r="Q655" s="179"/>
    </row>
    <row r="656" spans="1:17" s="135" customFormat="1" ht="15.75" hidden="1" x14ac:dyDescent="0.25">
      <c r="A656" s="66"/>
      <c r="B656" s="67"/>
      <c r="C656" s="67"/>
      <c r="D656" s="68" t="s">
        <v>538</v>
      </c>
      <c r="E656" s="134">
        <f>E654+E655</f>
        <v>200000</v>
      </c>
      <c r="F656" s="134">
        <f t="shared" ref="F656" si="1801">F654+F655</f>
        <v>200000</v>
      </c>
      <c r="G656" s="134">
        <f t="shared" ref="G656" si="1802">G654+G655</f>
        <v>0</v>
      </c>
      <c r="H656" s="134">
        <f t="shared" ref="H656" si="1803">H654+H655</f>
        <v>0</v>
      </c>
      <c r="I656" s="134">
        <f t="shared" ref="I656" si="1804">I654+I655</f>
        <v>0</v>
      </c>
      <c r="J656" s="134">
        <f t="shared" ref="J656" si="1805">J654+J655</f>
        <v>0</v>
      </c>
      <c r="K656" s="134">
        <f t="shared" ref="K656" si="1806">K654+K655</f>
        <v>0</v>
      </c>
      <c r="L656" s="134">
        <f t="shared" ref="L656" si="1807">L654+L655</f>
        <v>0</v>
      </c>
      <c r="M656" s="134">
        <f t="shared" ref="M656" si="1808">M654+M655</f>
        <v>0</v>
      </c>
      <c r="N656" s="134">
        <f t="shared" ref="N656" si="1809">N654+N655</f>
        <v>0</v>
      </c>
      <c r="O656" s="134">
        <f t="shared" ref="O656" si="1810">O654+O655</f>
        <v>0</v>
      </c>
      <c r="P656" s="134">
        <f t="shared" ref="P656" si="1811">P654+P655</f>
        <v>200000</v>
      </c>
      <c r="Q656" s="179"/>
    </row>
    <row r="657" spans="1:17" s="135" customFormat="1" ht="15.75" hidden="1" x14ac:dyDescent="0.25">
      <c r="A657" s="66" t="s">
        <v>491</v>
      </c>
      <c r="B657" s="67" t="str">
        <f>'дод 5'!A317</f>
        <v>7130</v>
      </c>
      <c r="C657" s="67" t="str">
        <f>'дод 5'!B317</f>
        <v>0421</v>
      </c>
      <c r="D657" s="69" t="str">
        <f>'дод 5'!C317</f>
        <v>Здійснення заходів із землеустрою</v>
      </c>
      <c r="E657" s="134">
        <f t="shared" si="1798"/>
        <v>200000</v>
      </c>
      <c r="F657" s="134">
        <v>200000</v>
      </c>
      <c r="G657" s="134"/>
      <c r="H657" s="134"/>
      <c r="I657" s="134"/>
      <c r="J657" s="134">
        <f t="shared" si="1799"/>
        <v>0</v>
      </c>
      <c r="K657" s="134"/>
      <c r="L657" s="134"/>
      <c r="M657" s="134"/>
      <c r="N657" s="134"/>
      <c r="O657" s="134"/>
      <c r="P657" s="134">
        <f t="shared" si="1800"/>
        <v>200000</v>
      </c>
      <c r="Q657" s="179"/>
    </row>
    <row r="658" spans="1:17" s="135" customFormat="1" ht="15.75" hidden="1" x14ac:dyDescent="0.25">
      <c r="A658" s="66"/>
      <c r="B658" s="67"/>
      <c r="C658" s="67"/>
      <c r="D658" s="68" t="s">
        <v>537</v>
      </c>
      <c r="E658" s="134">
        <f t="shared" si="1798"/>
        <v>0</v>
      </c>
      <c r="F658" s="134"/>
      <c r="G658" s="134"/>
      <c r="H658" s="134"/>
      <c r="I658" s="134"/>
      <c r="J658" s="134">
        <f>L658+O658</f>
        <v>0</v>
      </c>
      <c r="K658" s="134"/>
      <c r="L658" s="134"/>
      <c r="M658" s="134"/>
      <c r="N658" s="134"/>
      <c r="O658" s="134"/>
      <c r="P658" s="134">
        <f t="shared" si="1800"/>
        <v>0</v>
      </c>
      <c r="Q658" s="179"/>
    </row>
    <row r="659" spans="1:17" s="135" customFormat="1" ht="15.75" hidden="1" x14ac:dyDescent="0.25">
      <c r="A659" s="66"/>
      <c r="B659" s="67"/>
      <c r="C659" s="67"/>
      <c r="D659" s="68" t="s">
        <v>538</v>
      </c>
      <c r="E659" s="134">
        <f>E657+E658</f>
        <v>200000</v>
      </c>
      <c r="F659" s="134">
        <f t="shared" ref="F659" si="1812">F657+F658</f>
        <v>200000</v>
      </c>
      <c r="G659" s="134">
        <f t="shared" ref="G659" si="1813">G657+G658</f>
        <v>0</v>
      </c>
      <c r="H659" s="134">
        <f t="shared" ref="H659" si="1814">H657+H658</f>
        <v>0</v>
      </c>
      <c r="I659" s="134">
        <f t="shared" ref="I659" si="1815">I657+I658</f>
        <v>0</v>
      </c>
      <c r="J659" s="134">
        <f t="shared" ref="J659" si="1816">J657+J658</f>
        <v>0</v>
      </c>
      <c r="K659" s="134">
        <f t="shared" ref="K659" si="1817">K657+K658</f>
        <v>0</v>
      </c>
      <c r="L659" s="134">
        <f t="shared" ref="L659" si="1818">L657+L658</f>
        <v>0</v>
      </c>
      <c r="M659" s="134">
        <f t="shared" ref="M659" si="1819">M657+M658</f>
        <v>0</v>
      </c>
      <c r="N659" s="134">
        <f t="shared" ref="N659" si="1820">N657+N658</f>
        <v>0</v>
      </c>
      <c r="O659" s="134">
        <f t="shared" ref="O659" si="1821">O657+O658</f>
        <v>0</v>
      </c>
      <c r="P659" s="134">
        <f t="shared" ref="P659" si="1822">P657+P658</f>
        <v>200000</v>
      </c>
      <c r="Q659" s="179"/>
    </row>
    <row r="660" spans="1:17" s="135" customFormat="1" ht="31.5" hidden="1" x14ac:dyDescent="0.25">
      <c r="A660" s="66" t="s">
        <v>489</v>
      </c>
      <c r="B660" s="67" t="str">
        <f>'дод 5'!A343</f>
        <v>7340</v>
      </c>
      <c r="C660" s="67" t="str">
        <f>'дод 5'!B343</f>
        <v>0443</v>
      </c>
      <c r="D660" s="69" t="str">
        <f>'дод 5'!C343</f>
        <v>Проектування, реставрація та охорона пам'яток архітектури</v>
      </c>
      <c r="E660" s="134">
        <f t="shared" si="1798"/>
        <v>0</v>
      </c>
      <c r="F660" s="134"/>
      <c r="G660" s="134"/>
      <c r="H660" s="134"/>
      <c r="I660" s="134"/>
      <c r="J660" s="134">
        <f t="shared" si="1799"/>
        <v>0</v>
      </c>
      <c r="K660" s="134"/>
      <c r="L660" s="134"/>
      <c r="M660" s="134"/>
      <c r="N660" s="134"/>
      <c r="O660" s="134"/>
      <c r="P660" s="134">
        <f t="shared" si="1800"/>
        <v>0</v>
      </c>
      <c r="Q660" s="179"/>
    </row>
    <row r="661" spans="1:17" s="135" customFormat="1" ht="15.75" hidden="1" x14ac:dyDescent="0.25">
      <c r="A661" s="66"/>
      <c r="B661" s="67"/>
      <c r="C661" s="67"/>
      <c r="D661" s="68" t="s">
        <v>537</v>
      </c>
      <c r="E661" s="134">
        <f t="shared" si="1798"/>
        <v>0</v>
      </c>
      <c r="F661" s="134"/>
      <c r="G661" s="134"/>
      <c r="H661" s="134"/>
      <c r="I661" s="134"/>
      <c r="J661" s="134">
        <f>L661+O661</f>
        <v>0</v>
      </c>
      <c r="K661" s="134"/>
      <c r="L661" s="134"/>
      <c r="M661" s="134"/>
      <c r="N661" s="134"/>
      <c r="O661" s="134"/>
      <c r="P661" s="134">
        <f t="shared" si="1800"/>
        <v>0</v>
      </c>
      <c r="Q661" s="179"/>
    </row>
    <row r="662" spans="1:17" s="135" customFormat="1" ht="15.75" hidden="1" x14ac:dyDescent="0.25">
      <c r="A662" s="66"/>
      <c r="B662" s="67"/>
      <c r="C662" s="67"/>
      <c r="D662" s="68" t="s">
        <v>538</v>
      </c>
      <c r="E662" s="134">
        <f>E660+E661</f>
        <v>0</v>
      </c>
      <c r="F662" s="134">
        <f t="shared" ref="F662" si="1823">F660+F661</f>
        <v>0</v>
      </c>
      <c r="G662" s="134">
        <f t="shared" ref="G662" si="1824">G660+G661</f>
        <v>0</v>
      </c>
      <c r="H662" s="134">
        <f t="shared" ref="H662" si="1825">H660+H661</f>
        <v>0</v>
      </c>
      <c r="I662" s="134">
        <f t="shared" ref="I662" si="1826">I660+I661</f>
        <v>0</v>
      </c>
      <c r="J662" s="134">
        <f t="shared" ref="J662" si="1827">J660+J661</f>
        <v>0</v>
      </c>
      <c r="K662" s="134">
        <f t="shared" ref="K662" si="1828">K660+K661</f>
        <v>0</v>
      </c>
      <c r="L662" s="134">
        <f t="shared" ref="L662" si="1829">L660+L661</f>
        <v>0</v>
      </c>
      <c r="M662" s="134">
        <f t="shared" ref="M662" si="1830">M660+M661</f>
        <v>0</v>
      </c>
      <c r="N662" s="134">
        <f t="shared" ref="N662" si="1831">N660+N661</f>
        <v>0</v>
      </c>
      <c r="O662" s="134">
        <f t="shared" ref="O662" si="1832">O660+O661</f>
        <v>0</v>
      </c>
      <c r="P662" s="134">
        <f t="shared" ref="P662" si="1833">P660+P661</f>
        <v>0</v>
      </c>
      <c r="Q662" s="179"/>
    </row>
    <row r="663" spans="1:17" s="135" customFormat="1" ht="31.5" hidden="1" x14ac:dyDescent="0.25">
      <c r="A663" s="66" t="s">
        <v>490</v>
      </c>
      <c r="B663" s="67">
        <f>'дод 5'!A352</f>
        <v>7370</v>
      </c>
      <c r="C663" s="67" t="str">
        <f>'дод 5'!B352</f>
        <v>0490</v>
      </c>
      <c r="D663" s="69" t="str">
        <f>'дод 5'!C352</f>
        <v>Реалізація інших заходів щодо соціально-економічного розвитку територій</v>
      </c>
      <c r="E663" s="134">
        <f t="shared" si="1798"/>
        <v>45000</v>
      </c>
      <c r="F663" s="134">
        <v>45000</v>
      </c>
      <c r="G663" s="134"/>
      <c r="H663" s="134"/>
      <c r="I663" s="134"/>
      <c r="J663" s="134">
        <f t="shared" si="1799"/>
        <v>150000</v>
      </c>
      <c r="K663" s="134">
        <v>150000</v>
      </c>
      <c r="L663" s="134"/>
      <c r="M663" s="134"/>
      <c r="N663" s="134"/>
      <c r="O663" s="134">
        <v>150000</v>
      </c>
      <c r="P663" s="134">
        <f t="shared" si="1800"/>
        <v>195000</v>
      </c>
      <c r="Q663" s="179"/>
    </row>
    <row r="664" spans="1:17" s="135" customFormat="1" ht="15.75" hidden="1" x14ac:dyDescent="0.25">
      <c r="A664" s="66"/>
      <c r="B664" s="67"/>
      <c r="C664" s="67"/>
      <c r="D664" s="68" t="s">
        <v>537</v>
      </c>
      <c r="E664" s="134">
        <f t="shared" si="1798"/>
        <v>0</v>
      </c>
      <c r="F664" s="134"/>
      <c r="G664" s="134"/>
      <c r="H664" s="134"/>
      <c r="I664" s="134"/>
      <c r="J664" s="134">
        <f>L664+O664</f>
        <v>0</v>
      </c>
      <c r="K664" s="134"/>
      <c r="L664" s="134"/>
      <c r="M664" s="134"/>
      <c r="N664" s="134"/>
      <c r="O664" s="134"/>
      <c r="P664" s="134">
        <f t="shared" si="1800"/>
        <v>0</v>
      </c>
      <c r="Q664" s="179"/>
    </row>
    <row r="665" spans="1:17" s="135" customFormat="1" ht="15.75" hidden="1" x14ac:dyDescent="0.25">
      <c r="A665" s="66"/>
      <c r="B665" s="67"/>
      <c r="C665" s="67"/>
      <c r="D665" s="68" t="s">
        <v>538</v>
      </c>
      <c r="E665" s="134">
        <f>E663+E664</f>
        <v>45000</v>
      </c>
      <c r="F665" s="134">
        <f t="shared" ref="F665" si="1834">F663+F664</f>
        <v>45000</v>
      </c>
      <c r="G665" s="134">
        <f t="shared" ref="G665" si="1835">G663+G664</f>
        <v>0</v>
      </c>
      <c r="H665" s="134">
        <f t="shared" ref="H665" si="1836">H663+H664</f>
        <v>0</v>
      </c>
      <c r="I665" s="134">
        <f t="shared" ref="I665" si="1837">I663+I664</f>
        <v>0</v>
      </c>
      <c r="J665" s="134">
        <f t="shared" ref="J665" si="1838">J663+J664</f>
        <v>150000</v>
      </c>
      <c r="K665" s="134">
        <f t="shared" ref="K665" si="1839">K663+K664</f>
        <v>150000</v>
      </c>
      <c r="L665" s="134">
        <f t="shared" ref="L665" si="1840">L663+L664</f>
        <v>0</v>
      </c>
      <c r="M665" s="134">
        <f t="shared" ref="M665" si="1841">M663+M664</f>
        <v>0</v>
      </c>
      <c r="N665" s="134">
        <f t="shared" ref="N665" si="1842">N663+N664</f>
        <v>0</v>
      </c>
      <c r="O665" s="134">
        <f t="shared" ref="O665" si="1843">O663+O664</f>
        <v>150000</v>
      </c>
      <c r="P665" s="134">
        <f t="shared" ref="P665" si="1844">P663+P664</f>
        <v>195000</v>
      </c>
      <c r="Q665" s="179"/>
    </row>
    <row r="666" spans="1:17" s="135" customFormat="1" ht="31.5" hidden="1" x14ac:dyDescent="0.25">
      <c r="A666" s="66" t="s">
        <v>492</v>
      </c>
      <c r="B666" s="67" t="str">
        <f>'дод 5'!A391</f>
        <v>7610</v>
      </c>
      <c r="C666" s="67" t="str">
        <f>'дод 5'!B391</f>
        <v>0411</v>
      </c>
      <c r="D666" s="69" t="str">
        <f>'дод 5'!C391</f>
        <v>Сприяння розвитку малого та середнього підприємництва</v>
      </c>
      <c r="E666" s="134">
        <f t="shared" si="1798"/>
        <v>0</v>
      </c>
      <c r="F666" s="134"/>
      <c r="G666" s="134"/>
      <c r="H666" s="134"/>
      <c r="I666" s="134"/>
      <c r="J666" s="134">
        <f t="shared" si="1799"/>
        <v>0</v>
      </c>
      <c r="K666" s="134"/>
      <c r="L666" s="134"/>
      <c r="M666" s="134"/>
      <c r="N666" s="134"/>
      <c r="O666" s="134"/>
      <c r="P666" s="134">
        <f t="shared" si="1800"/>
        <v>0</v>
      </c>
      <c r="Q666" s="179"/>
    </row>
    <row r="667" spans="1:17" s="135" customFormat="1" ht="15.75" hidden="1" x14ac:dyDescent="0.25">
      <c r="A667" s="66"/>
      <c r="B667" s="67"/>
      <c r="C667" s="67"/>
      <c r="D667" s="68" t="s">
        <v>537</v>
      </c>
      <c r="E667" s="134">
        <f t="shared" si="1798"/>
        <v>0</v>
      </c>
      <c r="F667" s="134"/>
      <c r="G667" s="134"/>
      <c r="H667" s="134"/>
      <c r="I667" s="134"/>
      <c r="J667" s="134">
        <f>L667+O667</f>
        <v>0</v>
      </c>
      <c r="K667" s="134"/>
      <c r="L667" s="134"/>
      <c r="M667" s="134"/>
      <c r="N667" s="134"/>
      <c r="O667" s="134"/>
      <c r="P667" s="134">
        <f t="shared" si="1800"/>
        <v>0</v>
      </c>
      <c r="Q667" s="179"/>
    </row>
    <row r="668" spans="1:17" s="135" customFormat="1" ht="15.75" hidden="1" x14ac:dyDescent="0.25">
      <c r="A668" s="66"/>
      <c r="B668" s="67"/>
      <c r="C668" s="67"/>
      <c r="D668" s="68" t="s">
        <v>538</v>
      </c>
      <c r="E668" s="134">
        <f>E666+E667</f>
        <v>0</v>
      </c>
      <c r="F668" s="134">
        <f t="shared" ref="F668" si="1845">F666+F667</f>
        <v>0</v>
      </c>
      <c r="G668" s="134">
        <f t="shared" ref="G668" si="1846">G666+G667</f>
        <v>0</v>
      </c>
      <c r="H668" s="134">
        <f t="shared" ref="H668" si="1847">H666+H667</f>
        <v>0</v>
      </c>
      <c r="I668" s="134">
        <f t="shared" ref="I668" si="1848">I666+I667</f>
        <v>0</v>
      </c>
      <c r="J668" s="134">
        <f t="shared" ref="J668" si="1849">J666+J667</f>
        <v>0</v>
      </c>
      <c r="K668" s="134">
        <f t="shared" ref="K668" si="1850">K666+K667</f>
        <v>0</v>
      </c>
      <c r="L668" s="134">
        <f t="shared" ref="L668" si="1851">L666+L667</f>
        <v>0</v>
      </c>
      <c r="M668" s="134">
        <f t="shared" ref="M668" si="1852">M666+M667</f>
        <v>0</v>
      </c>
      <c r="N668" s="134">
        <f t="shared" ref="N668" si="1853">N666+N667</f>
        <v>0</v>
      </c>
      <c r="O668" s="134">
        <f t="shared" ref="O668" si="1854">O666+O667</f>
        <v>0</v>
      </c>
      <c r="P668" s="134">
        <f t="shared" ref="P668" si="1855">P666+P667</f>
        <v>0</v>
      </c>
      <c r="Q668" s="179"/>
    </row>
    <row r="669" spans="1:17" s="135" customFormat="1" ht="31.5" hidden="1" x14ac:dyDescent="0.25">
      <c r="A669" s="66" t="s">
        <v>493</v>
      </c>
      <c r="B669" s="67" t="str">
        <f>'дод 5'!A398</f>
        <v>7650</v>
      </c>
      <c r="C669" s="67" t="str">
        <f>'дод 5'!B398</f>
        <v>0490</v>
      </c>
      <c r="D669" s="69" t="str">
        <f>'дод 5'!C398</f>
        <v>Проведення експертної грошової оцінки земельної ділянки чи права на неї</v>
      </c>
      <c r="E669" s="134">
        <f t="shared" si="1798"/>
        <v>0</v>
      </c>
      <c r="F669" s="134"/>
      <c r="G669" s="134"/>
      <c r="H669" s="134"/>
      <c r="I669" s="134"/>
      <c r="J669" s="134">
        <f t="shared" si="1799"/>
        <v>30000</v>
      </c>
      <c r="K669" s="134">
        <v>30000</v>
      </c>
      <c r="L669" s="134"/>
      <c r="M669" s="134"/>
      <c r="N669" s="134"/>
      <c r="O669" s="134">
        <v>30000</v>
      </c>
      <c r="P669" s="134">
        <f t="shared" si="1800"/>
        <v>30000</v>
      </c>
      <c r="Q669" s="179"/>
    </row>
    <row r="670" spans="1:17" s="135" customFormat="1" ht="15.75" hidden="1" x14ac:dyDescent="0.25">
      <c r="A670" s="66"/>
      <c r="B670" s="67"/>
      <c r="C670" s="67"/>
      <c r="D670" s="68" t="s">
        <v>537</v>
      </c>
      <c r="E670" s="134">
        <f t="shared" si="1798"/>
        <v>0</v>
      </c>
      <c r="F670" s="134"/>
      <c r="G670" s="134"/>
      <c r="H670" s="134"/>
      <c r="I670" s="134"/>
      <c r="J670" s="134">
        <f>L670+O670</f>
        <v>0</v>
      </c>
      <c r="K670" s="134"/>
      <c r="L670" s="134"/>
      <c r="M670" s="134"/>
      <c r="N670" s="134"/>
      <c r="O670" s="134"/>
      <c r="P670" s="134">
        <f t="shared" si="1800"/>
        <v>0</v>
      </c>
      <c r="Q670" s="179"/>
    </row>
    <row r="671" spans="1:17" s="135" customFormat="1" ht="15.75" hidden="1" x14ac:dyDescent="0.25">
      <c r="A671" s="66"/>
      <c r="B671" s="67"/>
      <c r="C671" s="67"/>
      <c r="D671" s="68" t="s">
        <v>538</v>
      </c>
      <c r="E671" s="134">
        <f>E669+E670</f>
        <v>0</v>
      </c>
      <c r="F671" s="134">
        <f t="shared" ref="F671" si="1856">F669+F670</f>
        <v>0</v>
      </c>
      <c r="G671" s="134">
        <f t="shared" ref="G671" si="1857">G669+G670</f>
        <v>0</v>
      </c>
      <c r="H671" s="134">
        <f t="shared" ref="H671" si="1858">H669+H670</f>
        <v>0</v>
      </c>
      <c r="I671" s="134">
        <f t="shared" ref="I671" si="1859">I669+I670</f>
        <v>0</v>
      </c>
      <c r="J671" s="134">
        <f t="shared" ref="J671" si="1860">J669+J670</f>
        <v>30000</v>
      </c>
      <c r="K671" s="134">
        <f t="shared" ref="K671" si="1861">K669+K670</f>
        <v>30000</v>
      </c>
      <c r="L671" s="134">
        <f t="shared" ref="L671" si="1862">L669+L670</f>
        <v>0</v>
      </c>
      <c r="M671" s="134">
        <f t="shared" ref="M671" si="1863">M669+M670</f>
        <v>0</v>
      </c>
      <c r="N671" s="134">
        <f t="shared" ref="N671" si="1864">N669+N670</f>
        <v>0</v>
      </c>
      <c r="O671" s="134">
        <f t="shared" ref="O671" si="1865">O669+O670</f>
        <v>30000</v>
      </c>
      <c r="P671" s="134">
        <f t="shared" ref="P671" si="1866">P669+P670</f>
        <v>30000</v>
      </c>
      <c r="Q671" s="179"/>
    </row>
    <row r="672" spans="1:17" s="135" customFormat="1" ht="63" hidden="1" x14ac:dyDescent="0.25">
      <c r="A672" s="66" t="s">
        <v>494</v>
      </c>
      <c r="B672" s="67" t="str">
        <f>'дод 5'!A401</f>
        <v>7660</v>
      </c>
      <c r="C672" s="67" t="str">
        <f>'дод 5'!B401</f>
        <v>0490</v>
      </c>
      <c r="D672" s="69" t="str">
        <f>'дод 5'!C401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672" s="134">
        <f t="shared" si="1798"/>
        <v>0</v>
      </c>
      <c r="F672" s="134"/>
      <c r="G672" s="134"/>
      <c r="H672" s="134"/>
      <c r="I672" s="134"/>
      <c r="J672" s="134">
        <f t="shared" si="1799"/>
        <v>50000</v>
      </c>
      <c r="K672" s="134">
        <v>50000</v>
      </c>
      <c r="L672" s="134"/>
      <c r="M672" s="134"/>
      <c r="N672" s="134"/>
      <c r="O672" s="134">
        <v>50000</v>
      </c>
      <c r="P672" s="134">
        <f t="shared" si="1800"/>
        <v>50000</v>
      </c>
      <c r="Q672" s="179"/>
    </row>
    <row r="673" spans="1:17" s="135" customFormat="1" ht="15.75" hidden="1" x14ac:dyDescent="0.25">
      <c r="A673" s="66"/>
      <c r="B673" s="67"/>
      <c r="C673" s="67"/>
      <c r="D673" s="68" t="s">
        <v>537</v>
      </c>
      <c r="E673" s="134">
        <f t="shared" si="1798"/>
        <v>0</v>
      </c>
      <c r="F673" s="134"/>
      <c r="G673" s="134"/>
      <c r="H673" s="134"/>
      <c r="I673" s="134"/>
      <c r="J673" s="134">
        <f>L673+O673</f>
        <v>0</v>
      </c>
      <c r="K673" s="134"/>
      <c r="L673" s="134"/>
      <c r="M673" s="134"/>
      <c r="N673" s="134"/>
      <c r="O673" s="134"/>
      <c r="P673" s="134">
        <f t="shared" si="1800"/>
        <v>0</v>
      </c>
      <c r="Q673" s="179"/>
    </row>
    <row r="674" spans="1:17" s="135" customFormat="1" ht="15.75" hidden="1" x14ac:dyDescent="0.25">
      <c r="A674" s="66"/>
      <c r="B674" s="67"/>
      <c r="C674" s="67"/>
      <c r="D674" s="68" t="s">
        <v>538</v>
      </c>
      <c r="E674" s="134">
        <f>E672+E673</f>
        <v>0</v>
      </c>
      <c r="F674" s="134">
        <f t="shared" ref="F674" si="1867">F672+F673</f>
        <v>0</v>
      </c>
      <c r="G674" s="134">
        <f t="shared" ref="G674" si="1868">G672+G673</f>
        <v>0</v>
      </c>
      <c r="H674" s="134">
        <f t="shared" ref="H674" si="1869">H672+H673</f>
        <v>0</v>
      </c>
      <c r="I674" s="134">
        <f t="shared" ref="I674" si="1870">I672+I673</f>
        <v>0</v>
      </c>
      <c r="J674" s="134">
        <f t="shared" ref="J674" si="1871">J672+J673</f>
        <v>50000</v>
      </c>
      <c r="K674" s="134">
        <f t="shared" ref="K674" si="1872">K672+K673</f>
        <v>50000</v>
      </c>
      <c r="L674" s="134">
        <f t="shared" ref="L674" si="1873">L672+L673</f>
        <v>0</v>
      </c>
      <c r="M674" s="134">
        <f t="shared" ref="M674" si="1874">M672+M673</f>
        <v>0</v>
      </c>
      <c r="N674" s="134">
        <f t="shared" ref="N674" si="1875">N672+N673</f>
        <v>0</v>
      </c>
      <c r="O674" s="134">
        <f t="shared" ref="O674" si="1876">O672+O673</f>
        <v>50000</v>
      </c>
      <c r="P674" s="134">
        <f t="shared" ref="P674" si="1877">P672+P673</f>
        <v>50000</v>
      </c>
      <c r="Q674" s="179"/>
    </row>
    <row r="675" spans="1:17" s="135" customFormat="1" ht="15.75" hidden="1" x14ac:dyDescent="0.25">
      <c r="A675" s="66" t="s">
        <v>495</v>
      </c>
      <c r="B675" s="67" t="str">
        <f>'дод 5'!A413</f>
        <v>7693</v>
      </c>
      <c r="C675" s="67" t="str">
        <f>'дод 5'!B413</f>
        <v>0490</v>
      </c>
      <c r="D675" s="69" t="str">
        <f>'дод 5'!C413</f>
        <v>Інші заходи, пов'язані з економічною діяльністю</v>
      </c>
      <c r="E675" s="134">
        <f t="shared" si="1798"/>
        <v>660000</v>
      </c>
      <c r="F675" s="134">
        <v>660000</v>
      </c>
      <c r="G675" s="134"/>
      <c r="H675" s="134"/>
      <c r="I675" s="134"/>
      <c r="J675" s="134">
        <f t="shared" si="1799"/>
        <v>0</v>
      </c>
      <c r="K675" s="134"/>
      <c r="L675" s="134"/>
      <c r="M675" s="134"/>
      <c r="N675" s="134"/>
      <c r="O675" s="134"/>
      <c r="P675" s="134">
        <f t="shared" si="1800"/>
        <v>660000</v>
      </c>
      <c r="Q675" s="179"/>
    </row>
    <row r="676" spans="1:17" s="135" customFormat="1" ht="15.75" hidden="1" x14ac:dyDescent="0.25">
      <c r="A676" s="66"/>
      <c r="B676" s="67"/>
      <c r="C676" s="67"/>
      <c r="D676" s="68" t="s">
        <v>537</v>
      </c>
      <c r="E676" s="134">
        <f t="shared" si="1798"/>
        <v>0</v>
      </c>
      <c r="F676" s="134"/>
      <c r="G676" s="134"/>
      <c r="H676" s="134"/>
      <c r="I676" s="134"/>
      <c r="J676" s="134">
        <f>L676+O676</f>
        <v>0</v>
      </c>
      <c r="K676" s="134"/>
      <c r="L676" s="134"/>
      <c r="M676" s="134"/>
      <c r="N676" s="134"/>
      <c r="O676" s="134"/>
      <c r="P676" s="134">
        <f t="shared" si="1800"/>
        <v>0</v>
      </c>
      <c r="Q676" s="179"/>
    </row>
    <row r="677" spans="1:17" s="135" customFormat="1" ht="15.75" hidden="1" x14ac:dyDescent="0.25">
      <c r="A677" s="66"/>
      <c r="B677" s="67"/>
      <c r="C677" s="67"/>
      <c r="D677" s="68" t="s">
        <v>538</v>
      </c>
      <c r="E677" s="134">
        <f>E675+E676</f>
        <v>660000</v>
      </c>
      <c r="F677" s="134">
        <f t="shared" ref="F677" si="1878">F675+F676</f>
        <v>660000</v>
      </c>
      <c r="G677" s="134">
        <f t="shared" ref="G677" si="1879">G675+G676</f>
        <v>0</v>
      </c>
      <c r="H677" s="134">
        <f t="shared" ref="H677" si="1880">H675+H676</f>
        <v>0</v>
      </c>
      <c r="I677" s="134">
        <f t="shared" ref="I677" si="1881">I675+I676</f>
        <v>0</v>
      </c>
      <c r="J677" s="134">
        <f t="shared" ref="J677" si="1882">J675+J676</f>
        <v>0</v>
      </c>
      <c r="K677" s="134">
        <f t="shared" ref="K677" si="1883">K675+K676</f>
        <v>0</v>
      </c>
      <c r="L677" s="134">
        <f t="shared" ref="L677" si="1884">L675+L676</f>
        <v>0</v>
      </c>
      <c r="M677" s="134">
        <f t="shared" ref="M677" si="1885">M675+M676</f>
        <v>0</v>
      </c>
      <c r="N677" s="134">
        <f t="shared" ref="N677" si="1886">N675+N676</f>
        <v>0</v>
      </c>
      <c r="O677" s="134">
        <f t="shared" ref="O677" si="1887">O675+O676</f>
        <v>0</v>
      </c>
      <c r="P677" s="134">
        <f t="shared" ref="P677" si="1888">P675+P676</f>
        <v>660000</v>
      </c>
      <c r="Q677" s="179"/>
    </row>
    <row r="678" spans="1:17" s="129" customFormat="1" ht="31.5" x14ac:dyDescent="0.25">
      <c r="A678" s="102" t="s">
        <v>205</v>
      </c>
      <c r="B678" s="83"/>
      <c r="C678" s="83"/>
      <c r="D678" s="80" t="s">
        <v>36</v>
      </c>
      <c r="E678" s="128">
        <f>E681</f>
        <v>228593818</v>
      </c>
      <c r="F678" s="128">
        <f t="shared" ref="F678:J680" si="1889">F681</f>
        <v>26756569</v>
      </c>
      <c r="G678" s="128">
        <f t="shared" si="1889"/>
        <v>17602800</v>
      </c>
      <c r="H678" s="128">
        <f t="shared" si="1889"/>
        <v>578400</v>
      </c>
      <c r="I678" s="128">
        <f t="shared" si="1889"/>
        <v>0</v>
      </c>
      <c r="J678" s="128">
        <f t="shared" si="1889"/>
        <v>289600</v>
      </c>
      <c r="K678" s="128">
        <f t="shared" ref="K678:K680" si="1890">K681</f>
        <v>0</v>
      </c>
      <c r="L678" s="128">
        <f t="shared" ref="L678:L680" si="1891">L681</f>
        <v>289600</v>
      </c>
      <c r="M678" s="128">
        <f t="shared" ref="M678:M680" si="1892">M681</f>
        <v>0</v>
      </c>
      <c r="N678" s="128">
        <f t="shared" ref="N678:N680" si="1893">N681</f>
        <v>0</v>
      </c>
      <c r="O678" s="128">
        <f t="shared" ref="O678:P680" si="1894">O681</f>
        <v>0</v>
      </c>
      <c r="P678" s="128">
        <f t="shared" si="1894"/>
        <v>228883418</v>
      </c>
      <c r="Q678" s="179"/>
    </row>
    <row r="679" spans="1:17" s="138" customFormat="1" ht="15.75" x14ac:dyDescent="0.25">
      <c r="A679" s="92"/>
      <c r="B679" s="91"/>
      <c r="C679" s="91"/>
      <c r="D679" s="89" t="s">
        <v>537</v>
      </c>
      <c r="E679" s="137">
        <f>E682</f>
        <v>-2300000</v>
      </c>
      <c r="F679" s="137">
        <f t="shared" si="1889"/>
        <v>0</v>
      </c>
      <c r="G679" s="137">
        <f t="shared" si="1889"/>
        <v>0</v>
      </c>
      <c r="H679" s="137">
        <f t="shared" si="1889"/>
        <v>0</v>
      </c>
      <c r="I679" s="137">
        <f t="shared" si="1889"/>
        <v>0</v>
      </c>
      <c r="J679" s="137">
        <f t="shared" si="1889"/>
        <v>0</v>
      </c>
      <c r="K679" s="137">
        <f t="shared" si="1890"/>
        <v>0</v>
      </c>
      <c r="L679" s="137">
        <f t="shared" si="1891"/>
        <v>0</v>
      </c>
      <c r="M679" s="137">
        <f t="shared" si="1892"/>
        <v>0</v>
      </c>
      <c r="N679" s="137">
        <f t="shared" si="1893"/>
        <v>0</v>
      </c>
      <c r="O679" s="137">
        <f t="shared" si="1894"/>
        <v>0</v>
      </c>
      <c r="P679" s="137">
        <f t="shared" si="1894"/>
        <v>-2300000</v>
      </c>
      <c r="Q679" s="179"/>
    </row>
    <row r="680" spans="1:17" s="133" customFormat="1" ht="15.75" x14ac:dyDescent="0.25">
      <c r="A680" s="130"/>
      <c r="B680" s="85"/>
      <c r="C680" s="85"/>
      <c r="D680" s="100" t="s">
        <v>538</v>
      </c>
      <c r="E680" s="132">
        <f>E683</f>
        <v>226293818</v>
      </c>
      <c r="F680" s="132">
        <f t="shared" si="1889"/>
        <v>26756569</v>
      </c>
      <c r="G680" s="132">
        <f t="shared" si="1889"/>
        <v>17602800</v>
      </c>
      <c r="H680" s="132">
        <f t="shared" si="1889"/>
        <v>578400</v>
      </c>
      <c r="I680" s="132">
        <f t="shared" si="1889"/>
        <v>0</v>
      </c>
      <c r="J680" s="132">
        <f t="shared" si="1889"/>
        <v>289600</v>
      </c>
      <c r="K680" s="132">
        <f t="shared" si="1890"/>
        <v>0</v>
      </c>
      <c r="L680" s="132">
        <f t="shared" si="1891"/>
        <v>289600</v>
      </c>
      <c r="M680" s="132">
        <f t="shared" si="1892"/>
        <v>0</v>
      </c>
      <c r="N680" s="132">
        <f t="shared" si="1893"/>
        <v>0</v>
      </c>
      <c r="O680" s="132">
        <f t="shared" si="1894"/>
        <v>0</v>
      </c>
      <c r="P680" s="132">
        <f t="shared" si="1894"/>
        <v>226583418</v>
      </c>
      <c r="Q680" s="179"/>
    </row>
    <row r="681" spans="1:17" s="133" customFormat="1" ht="31.5" x14ac:dyDescent="0.25">
      <c r="A681" s="130" t="s">
        <v>206</v>
      </c>
      <c r="B681" s="85"/>
      <c r="C681" s="85"/>
      <c r="D681" s="100" t="s">
        <v>36</v>
      </c>
      <c r="E681" s="132">
        <f>SUM(E684+E687+E690+E696+E699+E702+E705+E693)</f>
        <v>228593818</v>
      </c>
      <c r="F681" s="132">
        <f t="shared" ref="F681:P681" si="1895">SUM(F684+F687+F690+F696+F699+F702+F705+F693)</f>
        <v>26756569</v>
      </c>
      <c r="G681" s="132">
        <f t="shared" si="1895"/>
        <v>17602800</v>
      </c>
      <c r="H681" s="132">
        <f t="shared" si="1895"/>
        <v>578400</v>
      </c>
      <c r="I681" s="132">
        <f t="shared" si="1895"/>
        <v>0</v>
      </c>
      <c r="J681" s="132">
        <f t="shared" si="1895"/>
        <v>289600</v>
      </c>
      <c r="K681" s="132">
        <f t="shared" si="1895"/>
        <v>0</v>
      </c>
      <c r="L681" s="132">
        <f t="shared" si="1895"/>
        <v>289600</v>
      </c>
      <c r="M681" s="132">
        <f t="shared" si="1895"/>
        <v>0</v>
      </c>
      <c r="N681" s="132">
        <f t="shared" si="1895"/>
        <v>0</v>
      </c>
      <c r="O681" s="132">
        <f t="shared" si="1895"/>
        <v>0</v>
      </c>
      <c r="P681" s="132">
        <f t="shared" si="1895"/>
        <v>228883418</v>
      </c>
      <c r="Q681" s="179"/>
    </row>
    <row r="682" spans="1:17" s="138" customFormat="1" ht="15.75" x14ac:dyDescent="0.25">
      <c r="A682" s="92"/>
      <c r="B682" s="91"/>
      <c r="C682" s="91"/>
      <c r="D682" s="89" t="s">
        <v>537</v>
      </c>
      <c r="E682" s="137">
        <f>E685+E688+E691+E694+E697+E700+E703</f>
        <v>-2300000</v>
      </c>
      <c r="F682" s="137">
        <f t="shared" ref="F682:P682" si="1896">F685+F688+F691+F694+F697+F700+F703</f>
        <v>0</v>
      </c>
      <c r="G682" s="137">
        <f t="shared" si="1896"/>
        <v>0</v>
      </c>
      <c r="H682" s="137">
        <f t="shared" si="1896"/>
        <v>0</v>
      </c>
      <c r="I682" s="137">
        <f t="shared" si="1896"/>
        <v>0</v>
      </c>
      <c r="J682" s="137">
        <f t="shared" si="1896"/>
        <v>0</v>
      </c>
      <c r="K682" s="137">
        <f t="shared" si="1896"/>
        <v>0</v>
      </c>
      <c r="L682" s="137">
        <f t="shared" si="1896"/>
        <v>0</v>
      </c>
      <c r="M682" s="137">
        <f t="shared" si="1896"/>
        <v>0</v>
      </c>
      <c r="N682" s="137">
        <f t="shared" si="1896"/>
        <v>0</v>
      </c>
      <c r="O682" s="137">
        <f t="shared" si="1896"/>
        <v>0</v>
      </c>
      <c r="P682" s="137">
        <f t="shared" si="1896"/>
        <v>-2300000</v>
      </c>
      <c r="Q682" s="179"/>
    </row>
    <row r="683" spans="1:17" s="133" customFormat="1" ht="15.75" x14ac:dyDescent="0.25">
      <c r="A683" s="130"/>
      <c r="B683" s="85"/>
      <c r="C683" s="85"/>
      <c r="D683" s="100" t="s">
        <v>538</v>
      </c>
      <c r="E683" s="132">
        <f>E681+E682</f>
        <v>226293818</v>
      </c>
      <c r="F683" s="132">
        <f t="shared" ref="F683:P683" si="1897">F681+F682</f>
        <v>26756569</v>
      </c>
      <c r="G683" s="132">
        <f t="shared" si="1897"/>
        <v>17602800</v>
      </c>
      <c r="H683" s="132">
        <f t="shared" si="1897"/>
        <v>578400</v>
      </c>
      <c r="I683" s="132">
        <f t="shared" si="1897"/>
        <v>0</v>
      </c>
      <c r="J683" s="132">
        <f t="shared" si="1897"/>
        <v>289600</v>
      </c>
      <c r="K683" s="132">
        <f t="shared" si="1897"/>
        <v>0</v>
      </c>
      <c r="L683" s="132">
        <f t="shared" si="1897"/>
        <v>289600</v>
      </c>
      <c r="M683" s="132">
        <f t="shared" si="1897"/>
        <v>0</v>
      </c>
      <c r="N683" s="132">
        <f t="shared" si="1897"/>
        <v>0</v>
      </c>
      <c r="O683" s="132">
        <f t="shared" si="1897"/>
        <v>0</v>
      </c>
      <c r="P683" s="132">
        <f t="shared" si="1897"/>
        <v>226583418</v>
      </c>
      <c r="Q683" s="179"/>
    </row>
    <row r="684" spans="1:17" s="135" customFormat="1" ht="31.5" hidden="1" x14ac:dyDescent="0.25">
      <c r="A684" s="66" t="s">
        <v>207</v>
      </c>
      <c r="B684" s="67" t="str">
        <f>'дод 5'!A18</f>
        <v>0160</v>
      </c>
      <c r="C684" s="67" t="str">
        <f>'дод 5'!B18</f>
        <v>0111</v>
      </c>
      <c r="D684" s="68" t="str">
        <f>'дод 5'!C18</f>
        <v>Керівництво і управління у відповідній сфері у містах (місті Києві), селищах, селах, територіальних громадах</v>
      </c>
      <c r="E684" s="134">
        <f t="shared" ref="E684:E699" si="1898">F684+I684</f>
        <v>22959300</v>
      </c>
      <c r="F684" s="134">
        <f>23032500-73200</f>
        <v>22959300</v>
      </c>
      <c r="G684" s="134">
        <f>17662800-60000</f>
        <v>17602800</v>
      </c>
      <c r="H684" s="134">
        <v>578400</v>
      </c>
      <c r="I684" s="134"/>
      <c r="J684" s="134">
        <f>L684+O684</f>
        <v>0</v>
      </c>
      <c r="K684" s="134"/>
      <c r="L684" s="134"/>
      <c r="M684" s="134"/>
      <c r="N684" s="134"/>
      <c r="O684" s="134"/>
      <c r="P684" s="134">
        <f t="shared" ref="P684:P702" si="1899">E684+J684</f>
        <v>22959300</v>
      </c>
      <c r="Q684" s="179"/>
    </row>
    <row r="685" spans="1:17" s="135" customFormat="1" ht="15.75" hidden="1" x14ac:dyDescent="0.25">
      <c r="A685" s="66"/>
      <c r="B685" s="67"/>
      <c r="C685" s="67"/>
      <c r="D685" s="68" t="s">
        <v>537</v>
      </c>
      <c r="E685" s="134">
        <f t="shared" si="1898"/>
        <v>0</v>
      </c>
      <c r="F685" s="134"/>
      <c r="G685" s="134"/>
      <c r="H685" s="134"/>
      <c r="I685" s="134"/>
      <c r="J685" s="134">
        <f>L685+O685</f>
        <v>0</v>
      </c>
      <c r="K685" s="134"/>
      <c r="L685" s="134"/>
      <c r="M685" s="134"/>
      <c r="N685" s="134"/>
      <c r="O685" s="134"/>
      <c r="P685" s="134">
        <f t="shared" si="1899"/>
        <v>0</v>
      </c>
      <c r="Q685" s="179"/>
    </row>
    <row r="686" spans="1:17" s="135" customFormat="1" ht="15.75" hidden="1" x14ac:dyDescent="0.25">
      <c r="A686" s="66"/>
      <c r="B686" s="67"/>
      <c r="C686" s="67"/>
      <c r="D686" s="68" t="s">
        <v>538</v>
      </c>
      <c r="E686" s="134">
        <f>E684+E685</f>
        <v>22959300</v>
      </c>
      <c r="F686" s="134">
        <f t="shared" ref="F686" si="1900">F684+F685</f>
        <v>22959300</v>
      </c>
      <c r="G686" s="134">
        <f t="shared" ref="G686" si="1901">G684+G685</f>
        <v>17602800</v>
      </c>
      <c r="H686" s="134">
        <f t="shared" ref="H686" si="1902">H684+H685</f>
        <v>578400</v>
      </c>
      <c r="I686" s="134">
        <f t="shared" ref="I686" si="1903">I684+I685</f>
        <v>0</v>
      </c>
      <c r="J686" s="134">
        <f t="shared" ref="J686" si="1904">J684+J685</f>
        <v>0</v>
      </c>
      <c r="K686" s="134">
        <f t="shared" ref="K686" si="1905">K684+K685</f>
        <v>0</v>
      </c>
      <c r="L686" s="134">
        <f t="shared" ref="L686" si="1906">L684+L685</f>
        <v>0</v>
      </c>
      <c r="M686" s="134">
        <f t="shared" ref="M686" si="1907">M684+M685</f>
        <v>0</v>
      </c>
      <c r="N686" s="134">
        <f t="shared" ref="N686" si="1908">N684+N685</f>
        <v>0</v>
      </c>
      <c r="O686" s="134">
        <f t="shared" ref="O686" si="1909">O684+O685</f>
        <v>0</v>
      </c>
      <c r="P686" s="134">
        <f t="shared" ref="P686" si="1910">P684+P685</f>
        <v>22959300</v>
      </c>
      <c r="Q686" s="179"/>
    </row>
    <row r="687" spans="1:17" s="135" customFormat="1" ht="15.75" hidden="1" x14ac:dyDescent="0.25">
      <c r="A687" s="66" t="s">
        <v>245</v>
      </c>
      <c r="B687" s="67" t="str">
        <f>'дод 5'!A394</f>
        <v>7640</v>
      </c>
      <c r="C687" s="67" t="str">
        <f>'дод 5'!B394</f>
        <v>0470</v>
      </c>
      <c r="D687" s="68" t="s">
        <v>375</v>
      </c>
      <c r="E687" s="134">
        <f t="shared" si="1898"/>
        <v>654400</v>
      </c>
      <c r="F687" s="134">
        <f>665000+14400-40000+15000</f>
        <v>654400</v>
      </c>
      <c r="G687" s="134"/>
      <c r="H687" s="134"/>
      <c r="I687" s="134"/>
      <c r="J687" s="134">
        <f t="shared" ref="J687:J705" si="1911">L687+O687</f>
        <v>0</v>
      </c>
      <c r="K687" s="134"/>
      <c r="L687" s="134"/>
      <c r="M687" s="134"/>
      <c r="N687" s="134"/>
      <c r="O687" s="134"/>
      <c r="P687" s="134">
        <f t="shared" si="1899"/>
        <v>654400</v>
      </c>
      <c r="Q687" s="179"/>
    </row>
    <row r="688" spans="1:17" s="135" customFormat="1" ht="15.75" hidden="1" x14ac:dyDescent="0.25">
      <c r="A688" s="66"/>
      <c r="B688" s="67"/>
      <c r="C688" s="67"/>
      <c r="D688" s="68" t="s">
        <v>537</v>
      </c>
      <c r="E688" s="134">
        <f t="shared" si="1898"/>
        <v>0</v>
      </c>
      <c r="F688" s="134"/>
      <c r="G688" s="134"/>
      <c r="H688" s="134"/>
      <c r="I688" s="134"/>
      <c r="J688" s="134">
        <f>L688+O688</f>
        <v>0</v>
      </c>
      <c r="K688" s="134"/>
      <c r="L688" s="134"/>
      <c r="M688" s="134"/>
      <c r="N688" s="134"/>
      <c r="O688" s="134"/>
      <c r="P688" s="134">
        <f t="shared" si="1899"/>
        <v>0</v>
      </c>
      <c r="Q688" s="179"/>
    </row>
    <row r="689" spans="1:17" s="135" customFormat="1" ht="15.75" hidden="1" x14ac:dyDescent="0.25">
      <c r="A689" s="66"/>
      <c r="B689" s="67"/>
      <c r="C689" s="67"/>
      <c r="D689" s="68" t="s">
        <v>538</v>
      </c>
      <c r="E689" s="134">
        <f>E687+E688</f>
        <v>654400</v>
      </c>
      <c r="F689" s="134">
        <f t="shared" ref="F689" si="1912">F687+F688</f>
        <v>654400</v>
      </c>
      <c r="G689" s="134">
        <f t="shared" ref="G689" si="1913">G687+G688</f>
        <v>0</v>
      </c>
      <c r="H689" s="134">
        <f t="shared" ref="H689" si="1914">H687+H688</f>
        <v>0</v>
      </c>
      <c r="I689" s="134">
        <f t="shared" ref="I689" si="1915">I687+I688</f>
        <v>0</v>
      </c>
      <c r="J689" s="134">
        <f t="shared" ref="J689" si="1916">J687+J688</f>
        <v>0</v>
      </c>
      <c r="K689" s="134">
        <f t="shared" ref="K689" si="1917">K687+K688</f>
        <v>0</v>
      </c>
      <c r="L689" s="134">
        <f t="shared" ref="L689" si="1918">L687+L688</f>
        <v>0</v>
      </c>
      <c r="M689" s="134">
        <f t="shared" ref="M689" si="1919">M687+M688</f>
        <v>0</v>
      </c>
      <c r="N689" s="134">
        <f t="shared" ref="N689" si="1920">N687+N688</f>
        <v>0</v>
      </c>
      <c r="O689" s="134">
        <f t="shared" ref="O689" si="1921">O687+O688</f>
        <v>0</v>
      </c>
      <c r="P689" s="134">
        <f t="shared" ref="P689" si="1922">P687+P688</f>
        <v>654400</v>
      </c>
      <c r="Q689" s="179"/>
    </row>
    <row r="690" spans="1:17" s="135" customFormat="1" ht="15.75" hidden="1" x14ac:dyDescent="0.25">
      <c r="A690" s="66" t="s">
        <v>310</v>
      </c>
      <c r="B690" s="67" t="str">
        <f>'дод 5'!A413</f>
        <v>7693</v>
      </c>
      <c r="C690" s="67" t="str">
        <f>'дод 5'!B413</f>
        <v>0490</v>
      </c>
      <c r="D690" s="68" t="str">
        <f>'дод 5'!C413</f>
        <v>Інші заходи, пов'язані з економічною діяльністю</v>
      </c>
      <c r="E690" s="134">
        <f>F690+I690</f>
        <v>50800</v>
      </c>
      <c r="F690" s="134">
        <f>177700-126900</f>
        <v>50800</v>
      </c>
      <c r="G690" s="134"/>
      <c r="H690" s="134"/>
      <c r="I690" s="134"/>
      <c r="J690" s="134">
        <f t="shared" si="1911"/>
        <v>0</v>
      </c>
      <c r="K690" s="134"/>
      <c r="L690" s="134"/>
      <c r="M690" s="134"/>
      <c r="N690" s="134"/>
      <c r="O690" s="134"/>
      <c r="P690" s="134">
        <f t="shared" si="1899"/>
        <v>50800</v>
      </c>
      <c r="Q690" s="179"/>
    </row>
    <row r="691" spans="1:17" s="135" customFormat="1" ht="15.75" hidden="1" x14ac:dyDescent="0.25">
      <c r="A691" s="66"/>
      <c r="B691" s="67"/>
      <c r="C691" s="66"/>
      <c r="D691" s="68" t="s">
        <v>537</v>
      </c>
      <c r="E691" s="134">
        <f t="shared" ref="E691" si="1923">F691+I691</f>
        <v>0</v>
      </c>
      <c r="F691" s="134"/>
      <c r="G691" s="134"/>
      <c r="H691" s="134"/>
      <c r="I691" s="134"/>
      <c r="J691" s="134">
        <f>L691+O691</f>
        <v>0</v>
      </c>
      <c r="K691" s="134"/>
      <c r="L691" s="134"/>
      <c r="M691" s="134"/>
      <c r="N691" s="134"/>
      <c r="O691" s="134"/>
      <c r="P691" s="134">
        <f t="shared" ref="P691" si="1924">E691+J691</f>
        <v>0</v>
      </c>
      <c r="Q691" s="179"/>
    </row>
    <row r="692" spans="1:17" s="135" customFormat="1" ht="15.75" hidden="1" x14ac:dyDescent="0.25">
      <c r="A692" s="66"/>
      <c r="B692" s="67"/>
      <c r="C692" s="66"/>
      <c r="D692" s="68" t="s">
        <v>538</v>
      </c>
      <c r="E692" s="134">
        <f>E690+E691</f>
        <v>50800</v>
      </c>
      <c r="F692" s="134">
        <f t="shared" ref="F692" si="1925">F690+F691</f>
        <v>50800</v>
      </c>
      <c r="G692" s="134">
        <f t="shared" ref="G692" si="1926">G690+G691</f>
        <v>0</v>
      </c>
      <c r="H692" s="134">
        <f t="shared" ref="H692" si="1927">H690+H691</f>
        <v>0</v>
      </c>
      <c r="I692" s="134">
        <f t="shared" ref="I692" si="1928">I690+I691</f>
        <v>0</v>
      </c>
      <c r="J692" s="134">
        <f t="shared" ref="J692" si="1929">J690+J691</f>
        <v>0</v>
      </c>
      <c r="K692" s="134">
        <f t="shared" ref="K692" si="1930">K690+K691</f>
        <v>0</v>
      </c>
      <c r="L692" s="134">
        <f t="shared" ref="L692" si="1931">L690+L691</f>
        <v>0</v>
      </c>
      <c r="M692" s="134">
        <f t="shared" ref="M692" si="1932">M690+M691</f>
        <v>0</v>
      </c>
      <c r="N692" s="134">
        <f t="shared" ref="N692" si="1933">N690+N691</f>
        <v>0</v>
      </c>
      <c r="O692" s="134">
        <f t="shared" ref="O692" si="1934">O690+O691</f>
        <v>0</v>
      </c>
      <c r="P692" s="134">
        <f t="shared" ref="P692" si="1935">P690+P691</f>
        <v>50800</v>
      </c>
      <c r="Q692" s="179"/>
    </row>
    <row r="693" spans="1:17" s="135" customFormat="1" ht="31.5" hidden="1" customHeight="1" x14ac:dyDescent="0.25">
      <c r="A693" s="66">
        <v>3718330</v>
      </c>
      <c r="B693" s="67">
        <f>'дод 5'!A452</f>
        <v>8330</v>
      </c>
      <c r="C693" s="66" t="s">
        <v>87</v>
      </c>
      <c r="D693" s="68" t="str">
        <f>'дод 5'!C452</f>
        <v xml:space="preserve">Інша діяльність у сфері екології та охорони природних ресурсів </v>
      </c>
      <c r="E693" s="134">
        <f t="shared" si="1898"/>
        <v>75000</v>
      </c>
      <c r="F693" s="134">
        <v>75000</v>
      </c>
      <c r="G693" s="134"/>
      <c r="H693" s="134"/>
      <c r="I693" s="134"/>
      <c r="J693" s="134">
        <f t="shared" si="1911"/>
        <v>0</v>
      </c>
      <c r="K693" s="134"/>
      <c r="L693" s="134"/>
      <c r="M693" s="134"/>
      <c r="N693" s="134"/>
      <c r="O693" s="134"/>
      <c r="P693" s="134">
        <f t="shared" si="1899"/>
        <v>75000</v>
      </c>
      <c r="Q693" s="179"/>
    </row>
    <row r="694" spans="1:17" s="135" customFormat="1" ht="15.75" hidden="1" x14ac:dyDescent="0.25">
      <c r="A694" s="66"/>
      <c r="B694" s="67"/>
      <c r="C694" s="66"/>
      <c r="D694" s="68" t="s">
        <v>537</v>
      </c>
      <c r="E694" s="134">
        <f t="shared" ref="E694" si="1936">F694+I694</f>
        <v>0</v>
      </c>
      <c r="F694" s="134"/>
      <c r="G694" s="134"/>
      <c r="H694" s="134"/>
      <c r="I694" s="134"/>
      <c r="J694" s="134">
        <f>L694+O694</f>
        <v>0</v>
      </c>
      <c r="K694" s="134"/>
      <c r="L694" s="134"/>
      <c r="M694" s="134"/>
      <c r="N694" s="134"/>
      <c r="O694" s="134"/>
      <c r="P694" s="134">
        <f t="shared" ref="P694" si="1937">E694+J694</f>
        <v>0</v>
      </c>
      <c r="Q694" s="179"/>
    </row>
    <row r="695" spans="1:17" s="135" customFormat="1" ht="15.75" hidden="1" x14ac:dyDescent="0.25">
      <c r="A695" s="66"/>
      <c r="B695" s="67"/>
      <c r="C695" s="66"/>
      <c r="D695" s="68" t="s">
        <v>538</v>
      </c>
      <c r="E695" s="134">
        <f>E693+E694</f>
        <v>75000</v>
      </c>
      <c r="F695" s="134">
        <f t="shared" ref="F695" si="1938">F693+F694</f>
        <v>75000</v>
      </c>
      <c r="G695" s="134">
        <f t="shared" ref="G695" si="1939">G693+G694</f>
        <v>0</v>
      </c>
      <c r="H695" s="134">
        <f t="shared" ref="H695" si="1940">H693+H694</f>
        <v>0</v>
      </c>
      <c r="I695" s="134">
        <f t="shared" ref="I695" si="1941">I693+I694</f>
        <v>0</v>
      </c>
      <c r="J695" s="134">
        <f t="shared" ref="J695" si="1942">J693+J694</f>
        <v>0</v>
      </c>
      <c r="K695" s="134">
        <f t="shared" ref="K695" si="1943">K693+K694</f>
        <v>0</v>
      </c>
      <c r="L695" s="134">
        <f t="shared" ref="L695" si="1944">L693+L694</f>
        <v>0</v>
      </c>
      <c r="M695" s="134">
        <f t="shared" ref="M695" si="1945">M693+M694</f>
        <v>0</v>
      </c>
      <c r="N695" s="134">
        <f t="shared" ref="N695" si="1946">N693+N694</f>
        <v>0</v>
      </c>
      <c r="O695" s="134">
        <f t="shared" ref="O695" si="1947">O693+O694</f>
        <v>0</v>
      </c>
      <c r="P695" s="134">
        <f t="shared" ref="P695" si="1948">P693+P694</f>
        <v>75000</v>
      </c>
      <c r="Q695" s="179"/>
    </row>
    <row r="696" spans="1:17" s="135" customFormat="1" ht="15.75" hidden="1" x14ac:dyDescent="0.25">
      <c r="A696" s="66" t="s">
        <v>208</v>
      </c>
      <c r="B696" s="67" t="str">
        <f>'дод 5'!A455</f>
        <v>8340</v>
      </c>
      <c r="C696" s="66" t="str">
        <f>'дод 5'!B455</f>
        <v>0540</v>
      </c>
      <c r="D696" s="68" t="str">
        <f>'дод 5'!C455</f>
        <v>Природоохоронні заходи за рахунок цільових фондів</v>
      </c>
      <c r="E696" s="134">
        <f t="shared" si="1898"/>
        <v>0</v>
      </c>
      <c r="F696" s="134"/>
      <c r="G696" s="134"/>
      <c r="H696" s="134"/>
      <c r="I696" s="134"/>
      <c r="J696" s="134">
        <f t="shared" si="1911"/>
        <v>289600</v>
      </c>
      <c r="K696" s="134"/>
      <c r="L696" s="134">
        <v>289600</v>
      </c>
      <c r="M696" s="134"/>
      <c r="N696" s="134"/>
      <c r="O696" s="134"/>
      <c r="P696" s="134">
        <f t="shared" si="1899"/>
        <v>289600</v>
      </c>
      <c r="Q696" s="179"/>
    </row>
    <row r="697" spans="1:17" s="135" customFormat="1" ht="15.75" hidden="1" x14ac:dyDescent="0.25">
      <c r="A697" s="66"/>
      <c r="B697" s="67"/>
      <c r="C697" s="66"/>
      <c r="D697" s="68" t="s">
        <v>537</v>
      </c>
      <c r="E697" s="134">
        <f t="shared" ref="E697" si="1949">F697+I697</f>
        <v>0</v>
      </c>
      <c r="F697" s="134"/>
      <c r="G697" s="134"/>
      <c r="H697" s="134"/>
      <c r="I697" s="134"/>
      <c r="J697" s="134">
        <f>L697+O697</f>
        <v>0</v>
      </c>
      <c r="K697" s="134"/>
      <c r="L697" s="134"/>
      <c r="M697" s="134"/>
      <c r="N697" s="134"/>
      <c r="O697" s="134"/>
      <c r="P697" s="134">
        <f t="shared" ref="P697" si="1950">E697+J697</f>
        <v>0</v>
      </c>
      <c r="Q697" s="179"/>
    </row>
    <row r="698" spans="1:17" s="135" customFormat="1" ht="15.75" hidden="1" x14ac:dyDescent="0.25">
      <c r="A698" s="66"/>
      <c r="B698" s="67"/>
      <c r="C698" s="66"/>
      <c r="D698" s="68" t="s">
        <v>538</v>
      </c>
      <c r="E698" s="134">
        <f>E696+E697</f>
        <v>0</v>
      </c>
      <c r="F698" s="134">
        <f t="shared" ref="F698" si="1951">F696+F697</f>
        <v>0</v>
      </c>
      <c r="G698" s="134">
        <f t="shared" ref="G698" si="1952">G696+G697</f>
        <v>0</v>
      </c>
      <c r="H698" s="134">
        <f t="shared" ref="H698" si="1953">H696+H697</f>
        <v>0</v>
      </c>
      <c r="I698" s="134">
        <f t="shared" ref="I698" si="1954">I696+I697</f>
        <v>0</v>
      </c>
      <c r="J698" s="134">
        <f t="shared" ref="J698" si="1955">J696+J697</f>
        <v>289600</v>
      </c>
      <c r="K698" s="134">
        <f t="shared" ref="K698" si="1956">K696+K697</f>
        <v>0</v>
      </c>
      <c r="L698" s="134">
        <f t="shared" ref="L698" si="1957">L696+L697</f>
        <v>289600</v>
      </c>
      <c r="M698" s="134">
        <f t="shared" ref="M698" si="1958">M696+M697</f>
        <v>0</v>
      </c>
      <c r="N698" s="134">
        <f t="shared" ref="N698" si="1959">N696+N697</f>
        <v>0</v>
      </c>
      <c r="O698" s="134">
        <f t="shared" ref="O698" si="1960">O696+O697</f>
        <v>0</v>
      </c>
      <c r="P698" s="134">
        <f t="shared" ref="P698" si="1961">P696+P697</f>
        <v>289600</v>
      </c>
      <c r="Q698" s="179"/>
    </row>
    <row r="699" spans="1:17" s="135" customFormat="1" ht="15.75" hidden="1" x14ac:dyDescent="0.25">
      <c r="A699" s="66" t="s">
        <v>209</v>
      </c>
      <c r="B699" s="67" t="str">
        <f>'дод 5'!A464</f>
        <v>8600</v>
      </c>
      <c r="C699" s="67" t="str">
        <f>'дод 5'!B464</f>
        <v>0170</v>
      </c>
      <c r="D699" s="68" t="str">
        <f>'дод 5'!C464</f>
        <v>Обслуговування місцевого боргу</v>
      </c>
      <c r="E699" s="134">
        <f t="shared" si="1898"/>
        <v>3017069</v>
      </c>
      <c r="F699" s="134">
        <v>3017069</v>
      </c>
      <c r="G699" s="134"/>
      <c r="H699" s="134"/>
      <c r="I699" s="134"/>
      <c r="J699" s="134">
        <f t="shared" si="1911"/>
        <v>0</v>
      </c>
      <c r="K699" s="134"/>
      <c r="L699" s="134"/>
      <c r="M699" s="134"/>
      <c r="N699" s="134"/>
      <c r="O699" s="134"/>
      <c r="P699" s="134">
        <f t="shared" si="1899"/>
        <v>3017069</v>
      </c>
      <c r="Q699" s="179"/>
    </row>
    <row r="700" spans="1:17" s="135" customFormat="1" ht="15.75" hidden="1" x14ac:dyDescent="0.25">
      <c r="A700" s="66"/>
      <c r="B700" s="67"/>
      <c r="C700" s="67"/>
      <c r="D700" s="68" t="s">
        <v>537</v>
      </c>
      <c r="E700" s="134">
        <f t="shared" ref="E700" si="1962">F700+I700</f>
        <v>0</v>
      </c>
      <c r="F700" s="134"/>
      <c r="G700" s="134"/>
      <c r="H700" s="134"/>
      <c r="I700" s="134"/>
      <c r="J700" s="134">
        <f>L700+O700</f>
        <v>0</v>
      </c>
      <c r="K700" s="134"/>
      <c r="L700" s="134"/>
      <c r="M700" s="134"/>
      <c r="N700" s="134"/>
      <c r="O700" s="134"/>
      <c r="P700" s="134">
        <f t="shared" ref="P700" si="1963">E700+J700</f>
        <v>0</v>
      </c>
      <c r="Q700" s="179"/>
    </row>
    <row r="701" spans="1:17" s="135" customFormat="1" ht="15.75" hidden="1" x14ac:dyDescent="0.25">
      <c r="A701" s="66"/>
      <c r="B701" s="67"/>
      <c r="C701" s="67"/>
      <c r="D701" s="68" t="s">
        <v>538</v>
      </c>
      <c r="E701" s="134">
        <f>E699+E700</f>
        <v>3017069</v>
      </c>
      <c r="F701" s="134">
        <f t="shared" ref="F701" si="1964">F699+F700</f>
        <v>3017069</v>
      </c>
      <c r="G701" s="134">
        <f t="shared" ref="G701" si="1965">G699+G700</f>
        <v>0</v>
      </c>
      <c r="H701" s="134">
        <f t="shared" ref="H701" si="1966">H699+H700</f>
        <v>0</v>
      </c>
      <c r="I701" s="134">
        <f t="shared" ref="I701" si="1967">I699+I700</f>
        <v>0</v>
      </c>
      <c r="J701" s="134">
        <f t="shared" ref="J701" si="1968">J699+J700</f>
        <v>0</v>
      </c>
      <c r="K701" s="134">
        <f t="shared" ref="K701" si="1969">K699+K700</f>
        <v>0</v>
      </c>
      <c r="L701" s="134">
        <f t="shared" ref="L701" si="1970">L699+L700</f>
        <v>0</v>
      </c>
      <c r="M701" s="134">
        <f t="shared" ref="M701" si="1971">M699+M700</f>
        <v>0</v>
      </c>
      <c r="N701" s="134">
        <f t="shared" ref="N701" si="1972">N699+N700</f>
        <v>0</v>
      </c>
      <c r="O701" s="134">
        <f t="shared" ref="O701" si="1973">O699+O700</f>
        <v>0</v>
      </c>
      <c r="P701" s="134">
        <f t="shared" ref="P701" si="1974">P699+P700</f>
        <v>3017069</v>
      </c>
      <c r="Q701" s="179"/>
    </row>
    <row r="702" spans="1:17" s="25" customFormat="1" ht="15.75" x14ac:dyDescent="0.25">
      <c r="A702" s="66" t="s">
        <v>427</v>
      </c>
      <c r="B702" s="67">
        <v>8710</v>
      </c>
      <c r="C702" s="67" t="str">
        <f>'дод 5'!B470</f>
        <v>0133</v>
      </c>
      <c r="D702" s="68" t="str">
        <f>'дод 5'!C470</f>
        <v>Резервний фонд місцевого бюджету</v>
      </c>
      <c r="E702" s="134">
        <f>201837249</f>
        <v>201837249</v>
      </c>
      <c r="F702" s="134"/>
      <c r="G702" s="134"/>
      <c r="H702" s="134"/>
      <c r="I702" s="134"/>
      <c r="J702" s="134">
        <f t="shared" si="1911"/>
        <v>0</v>
      </c>
      <c r="K702" s="134"/>
      <c r="L702" s="134"/>
      <c r="M702" s="134"/>
      <c r="N702" s="134"/>
      <c r="O702" s="134"/>
      <c r="P702" s="134">
        <f t="shared" si="1899"/>
        <v>201837249</v>
      </c>
      <c r="Q702" s="179"/>
    </row>
    <row r="703" spans="1:17" s="26" customFormat="1" ht="15.75" x14ac:dyDescent="0.25">
      <c r="A703" s="92"/>
      <c r="B703" s="91"/>
      <c r="C703" s="91"/>
      <c r="D703" s="89" t="s">
        <v>537</v>
      </c>
      <c r="E703" s="137">
        <v>-2300000</v>
      </c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>
        <f t="shared" ref="P703" si="1975">E703+J703</f>
        <v>-2300000</v>
      </c>
      <c r="Q703" s="179"/>
    </row>
    <row r="704" spans="1:17" s="26" customFormat="1" ht="15.75" x14ac:dyDescent="0.25">
      <c r="A704" s="92"/>
      <c r="B704" s="91"/>
      <c r="C704" s="91"/>
      <c r="D704" s="89" t="s">
        <v>538</v>
      </c>
      <c r="E704" s="137">
        <f>E702+E703</f>
        <v>199537249</v>
      </c>
      <c r="F704" s="137">
        <f t="shared" ref="F704" si="1976">F702+F703</f>
        <v>0</v>
      </c>
      <c r="G704" s="137">
        <f t="shared" ref="G704" si="1977">G702+G703</f>
        <v>0</v>
      </c>
      <c r="H704" s="137">
        <f t="shared" ref="H704" si="1978">H702+H703</f>
        <v>0</v>
      </c>
      <c r="I704" s="137">
        <f t="shared" ref="I704" si="1979">I702+I703</f>
        <v>0</v>
      </c>
      <c r="J704" s="137">
        <f t="shared" ref="J704" si="1980">J702+J703</f>
        <v>0</v>
      </c>
      <c r="K704" s="137">
        <f t="shared" ref="K704" si="1981">K702+K703</f>
        <v>0</v>
      </c>
      <c r="L704" s="137">
        <f t="shared" ref="L704" si="1982">L702+L703</f>
        <v>0</v>
      </c>
      <c r="M704" s="137">
        <f t="shared" ref="M704" si="1983">M702+M703</f>
        <v>0</v>
      </c>
      <c r="N704" s="137">
        <f t="shared" ref="N704" si="1984">N702+N703</f>
        <v>0</v>
      </c>
      <c r="O704" s="137">
        <f t="shared" ref="O704" si="1985">O702+O703</f>
        <v>0</v>
      </c>
      <c r="P704" s="137">
        <f t="shared" ref="P704" si="1986">P702+P703</f>
        <v>199537249</v>
      </c>
      <c r="Q704" s="179"/>
    </row>
    <row r="705" spans="1:17" s="135" customFormat="1" ht="15.75" hidden="1" x14ac:dyDescent="0.25">
      <c r="A705" s="66" t="s">
        <v>219</v>
      </c>
      <c r="B705" s="67" t="str">
        <f>'дод 5'!A479</f>
        <v>9110</v>
      </c>
      <c r="C705" s="67" t="str">
        <f>'дод 5'!B479</f>
        <v>0180</v>
      </c>
      <c r="D705" s="68" t="str">
        <f>'дод 5'!C479</f>
        <v>Реверсна дотація</v>
      </c>
      <c r="E705" s="134">
        <f>F705+I705</f>
        <v>0</v>
      </c>
      <c r="F705" s="134"/>
      <c r="G705" s="134"/>
      <c r="H705" s="134"/>
      <c r="I705" s="134"/>
      <c r="J705" s="134">
        <f t="shared" si="1911"/>
        <v>0</v>
      </c>
      <c r="K705" s="134"/>
      <c r="L705" s="134"/>
      <c r="M705" s="134"/>
      <c r="N705" s="134"/>
      <c r="O705" s="134"/>
      <c r="P705" s="134">
        <f>E705+J705</f>
        <v>0</v>
      </c>
      <c r="Q705" s="179"/>
    </row>
    <row r="706" spans="1:17" s="135" customFormat="1" ht="15.75" hidden="1" x14ac:dyDescent="0.25">
      <c r="A706" s="66"/>
      <c r="B706" s="67"/>
      <c r="C706" s="67"/>
      <c r="D706" s="68" t="s">
        <v>537</v>
      </c>
      <c r="E706" s="134">
        <f t="shared" ref="E706" si="1987">F706+I706</f>
        <v>0</v>
      </c>
      <c r="F706" s="134"/>
      <c r="G706" s="134"/>
      <c r="H706" s="134"/>
      <c r="I706" s="134"/>
      <c r="J706" s="134">
        <f>L706+O706</f>
        <v>0</v>
      </c>
      <c r="K706" s="134"/>
      <c r="L706" s="134"/>
      <c r="M706" s="134"/>
      <c r="N706" s="134"/>
      <c r="O706" s="134"/>
      <c r="P706" s="134">
        <f t="shared" ref="P706" si="1988">E706+J706</f>
        <v>0</v>
      </c>
      <c r="Q706" s="136"/>
    </row>
    <row r="707" spans="1:17" s="135" customFormat="1" ht="15.75" hidden="1" x14ac:dyDescent="0.25">
      <c r="A707" s="66"/>
      <c r="B707" s="67"/>
      <c r="C707" s="67"/>
      <c r="D707" s="68" t="s">
        <v>538</v>
      </c>
      <c r="E707" s="134">
        <f>E705+E706</f>
        <v>0</v>
      </c>
      <c r="F707" s="134">
        <f t="shared" ref="F707:P707" si="1989">F705+F706</f>
        <v>0</v>
      </c>
      <c r="G707" s="134">
        <f t="shared" si="1989"/>
        <v>0</v>
      </c>
      <c r="H707" s="134">
        <f t="shared" si="1989"/>
        <v>0</v>
      </c>
      <c r="I707" s="134">
        <f t="shared" si="1989"/>
        <v>0</v>
      </c>
      <c r="J707" s="134">
        <f t="shared" si="1989"/>
        <v>0</v>
      </c>
      <c r="K707" s="134">
        <f t="shared" si="1989"/>
        <v>0</v>
      </c>
      <c r="L707" s="134">
        <f t="shared" si="1989"/>
        <v>0</v>
      </c>
      <c r="M707" s="134">
        <f t="shared" si="1989"/>
        <v>0</v>
      </c>
      <c r="N707" s="134">
        <f t="shared" si="1989"/>
        <v>0</v>
      </c>
      <c r="O707" s="134">
        <f t="shared" si="1989"/>
        <v>0</v>
      </c>
      <c r="P707" s="134">
        <f t="shared" si="1989"/>
        <v>0</v>
      </c>
      <c r="Q707" s="136"/>
    </row>
    <row r="708" spans="1:17" s="135" customFormat="1" ht="31.5" hidden="1" x14ac:dyDescent="0.25">
      <c r="A708" s="102" t="s">
        <v>523</v>
      </c>
      <c r="B708" s="67"/>
      <c r="C708" s="67"/>
      <c r="D708" s="80" t="s">
        <v>535</v>
      </c>
      <c r="E708" s="128">
        <f t="shared" ref="E708:O708" si="1990">E711</f>
        <v>7426100</v>
      </c>
      <c r="F708" s="128">
        <f t="shared" si="1990"/>
        <v>7426100</v>
      </c>
      <c r="G708" s="128">
        <f t="shared" si="1990"/>
        <v>5474700</v>
      </c>
      <c r="H708" s="128">
        <f t="shared" si="1990"/>
        <v>92800</v>
      </c>
      <c r="I708" s="128">
        <f t="shared" si="1990"/>
        <v>0</v>
      </c>
      <c r="J708" s="128">
        <f t="shared" si="1990"/>
        <v>350000</v>
      </c>
      <c r="K708" s="128">
        <f t="shared" si="1990"/>
        <v>350000</v>
      </c>
      <c r="L708" s="128">
        <f t="shared" si="1990"/>
        <v>0</v>
      </c>
      <c r="M708" s="128">
        <f t="shared" si="1990"/>
        <v>0</v>
      </c>
      <c r="N708" s="128">
        <f t="shared" si="1990"/>
        <v>0</v>
      </c>
      <c r="O708" s="128">
        <f t="shared" si="1990"/>
        <v>350000</v>
      </c>
      <c r="P708" s="128">
        <f t="shared" ref="P708:P715" si="1991">E708+J708</f>
        <v>7776100</v>
      </c>
      <c r="Q708" s="136"/>
    </row>
    <row r="709" spans="1:17" s="135" customFormat="1" ht="15.75" hidden="1" x14ac:dyDescent="0.25">
      <c r="A709" s="102"/>
      <c r="B709" s="67"/>
      <c r="C709" s="67"/>
      <c r="D709" s="80" t="s">
        <v>537</v>
      </c>
      <c r="E709" s="128">
        <f>E712</f>
        <v>0</v>
      </c>
      <c r="F709" s="128">
        <f t="shared" ref="F709:P709" si="1992">F712</f>
        <v>0</v>
      </c>
      <c r="G709" s="128">
        <f t="shared" si="1992"/>
        <v>0</v>
      </c>
      <c r="H709" s="128">
        <f t="shared" si="1992"/>
        <v>0</v>
      </c>
      <c r="I709" s="128">
        <f t="shared" si="1992"/>
        <v>0</v>
      </c>
      <c r="J709" s="128">
        <f t="shared" si="1992"/>
        <v>0</v>
      </c>
      <c r="K709" s="128">
        <f t="shared" si="1992"/>
        <v>0</v>
      </c>
      <c r="L709" s="128">
        <f t="shared" si="1992"/>
        <v>0</v>
      </c>
      <c r="M709" s="128">
        <f t="shared" si="1992"/>
        <v>0</v>
      </c>
      <c r="N709" s="128">
        <f t="shared" si="1992"/>
        <v>0</v>
      </c>
      <c r="O709" s="128">
        <f t="shared" si="1992"/>
        <v>0</v>
      </c>
      <c r="P709" s="128">
        <f t="shared" si="1992"/>
        <v>0</v>
      </c>
      <c r="Q709" s="136"/>
    </row>
    <row r="710" spans="1:17" s="135" customFormat="1" ht="15.75" hidden="1" x14ac:dyDescent="0.25">
      <c r="A710" s="102"/>
      <c r="B710" s="67"/>
      <c r="C710" s="67"/>
      <c r="D710" s="80" t="s">
        <v>538</v>
      </c>
      <c r="E710" s="128">
        <f>E713</f>
        <v>7426100</v>
      </c>
      <c r="F710" s="128">
        <f t="shared" ref="F710:P710" si="1993">F713</f>
        <v>7426100</v>
      </c>
      <c r="G710" s="128">
        <f t="shared" si="1993"/>
        <v>5474700</v>
      </c>
      <c r="H710" s="128">
        <f t="shared" si="1993"/>
        <v>92800</v>
      </c>
      <c r="I710" s="128">
        <f t="shared" si="1993"/>
        <v>0</v>
      </c>
      <c r="J710" s="128">
        <f t="shared" si="1993"/>
        <v>350000</v>
      </c>
      <c r="K710" s="128">
        <f t="shared" si="1993"/>
        <v>350000</v>
      </c>
      <c r="L710" s="128">
        <f t="shared" si="1993"/>
        <v>0</v>
      </c>
      <c r="M710" s="128">
        <f t="shared" si="1993"/>
        <v>0</v>
      </c>
      <c r="N710" s="128">
        <f t="shared" si="1993"/>
        <v>0</v>
      </c>
      <c r="O710" s="128">
        <f t="shared" si="1993"/>
        <v>350000</v>
      </c>
      <c r="P710" s="128">
        <f t="shared" si="1993"/>
        <v>7776100</v>
      </c>
      <c r="Q710" s="136"/>
    </row>
    <row r="711" spans="1:17" s="135" customFormat="1" ht="31.5" hidden="1" x14ac:dyDescent="0.25">
      <c r="A711" s="130" t="s">
        <v>523</v>
      </c>
      <c r="B711" s="67"/>
      <c r="C711" s="67"/>
      <c r="D711" s="100" t="s">
        <v>535</v>
      </c>
      <c r="E711" s="132">
        <f>E714</f>
        <v>7426100</v>
      </c>
      <c r="F711" s="132">
        <f t="shared" ref="F711:P712" si="1994">F714</f>
        <v>7426100</v>
      </c>
      <c r="G711" s="132">
        <f t="shared" si="1994"/>
        <v>5474700</v>
      </c>
      <c r="H711" s="132">
        <f t="shared" si="1994"/>
        <v>92800</v>
      </c>
      <c r="I711" s="132">
        <f t="shared" si="1994"/>
        <v>0</v>
      </c>
      <c r="J711" s="132">
        <f t="shared" si="1994"/>
        <v>350000</v>
      </c>
      <c r="K711" s="132">
        <f t="shared" si="1994"/>
        <v>350000</v>
      </c>
      <c r="L711" s="132">
        <f t="shared" si="1994"/>
        <v>0</v>
      </c>
      <c r="M711" s="132">
        <f t="shared" si="1994"/>
        <v>0</v>
      </c>
      <c r="N711" s="132">
        <f t="shared" si="1994"/>
        <v>0</v>
      </c>
      <c r="O711" s="132">
        <f t="shared" si="1994"/>
        <v>350000</v>
      </c>
      <c r="P711" s="132">
        <f t="shared" si="1991"/>
        <v>7776100</v>
      </c>
      <c r="Q711" s="136"/>
    </row>
    <row r="712" spans="1:17" s="135" customFormat="1" ht="15.75" hidden="1" x14ac:dyDescent="0.25">
      <c r="A712" s="130"/>
      <c r="B712" s="67"/>
      <c r="C712" s="67"/>
      <c r="D712" s="100" t="s">
        <v>537</v>
      </c>
      <c r="E712" s="132">
        <f>E715</f>
        <v>0</v>
      </c>
      <c r="F712" s="132">
        <f t="shared" si="1994"/>
        <v>0</v>
      </c>
      <c r="G712" s="132">
        <f t="shared" si="1994"/>
        <v>0</v>
      </c>
      <c r="H712" s="132">
        <f t="shared" si="1994"/>
        <v>0</v>
      </c>
      <c r="I712" s="132">
        <f t="shared" si="1994"/>
        <v>0</v>
      </c>
      <c r="J712" s="132">
        <f t="shared" si="1994"/>
        <v>0</v>
      </c>
      <c r="K712" s="132">
        <f t="shared" si="1994"/>
        <v>0</v>
      </c>
      <c r="L712" s="132">
        <f t="shared" si="1994"/>
        <v>0</v>
      </c>
      <c r="M712" s="132">
        <f t="shared" si="1994"/>
        <v>0</v>
      </c>
      <c r="N712" s="132">
        <f t="shared" si="1994"/>
        <v>0</v>
      </c>
      <c r="O712" s="132">
        <f t="shared" si="1994"/>
        <v>0</v>
      </c>
      <c r="P712" s="132">
        <f t="shared" si="1994"/>
        <v>0</v>
      </c>
      <c r="Q712" s="136"/>
    </row>
    <row r="713" spans="1:17" s="135" customFormat="1" ht="15.75" hidden="1" x14ac:dyDescent="0.25">
      <c r="A713" s="130"/>
      <c r="B713" s="67"/>
      <c r="C713" s="67"/>
      <c r="D713" s="100" t="s">
        <v>538</v>
      </c>
      <c r="E713" s="132">
        <f>E711+E712</f>
        <v>7426100</v>
      </c>
      <c r="F713" s="132">
        <f t="shared" ref="F713:P713" si="1995">F711+F712</f>
        <v>7426100</v>
      </c>
      <c r="G713" s="132">
        <f t="shared" si="1995"/>
        <v>5474700</v>
      </c>
      <c r="H713" s="132">
        <f t="shared" si="1995"/>
        <v>92800</v>
      </c>
      <c r="I713" s="132">
        <f t="shared" si="1995"/>
        <v>0</v>
      </c>
      <c r="J713" s="132">
        <f t="shared" si="1995"/>
        <v>350000</v>
      </c>
      <c r="K713" s="132">
        <f t="shared" si="1995"/>
        <v>350000</v>
      </c>
      <c r="L713" s="132">
        <f t="shared" si="1995"/>
        <v>0</v>
      </c>
      <c r="M713" s="132">
        <f t="shared" si="1995"/>
        <v>0</v>
      </c>
      <c r="N713" s="132">
        <f t="shared" si="1995"/>
        <v>0</v>
      </c>
      <c r="O713" s="132">
        <f t="shared" si="1995"/>
        <v>350000</v>
      </c>
      <c r="P713" s="132">
        <f t="shared" si="1995"/>
        <v>7776100</v>
      </c>
      <c r="Q713" s="136"/>
    </row>
    <row r="714" spans="1:17" s="135" customFormat="1" ht="31.5" hidden="1" x14ac:dyDescent="0.25">
      <c r="A714" s="66" t="s">
        <v>524</v>
      </c>
      <c r="B714" s="66" t="s">
        <v>112</v>
      </c>
      <c r="C714" s="67" t="s">
        <v>41</v>
      </c>
      <c r="D714" s="68" t="s">
        <v>418</v>
      </c>
      <c r="E714" s="134">
        <f t="shared" ref="E714" si="1996">F714+I714</f>
        <v>7426100</v>
      </c>
      <c r="F714" s="134">
        <f>7421100+5000</f>
        <v>7426100</v>
      </c>
      <c r="G714" s="134">
        <f>5470600+4100</f>
        <v>5474700</v>
      </c>
      <c r="H714" s="134">
        <v>92800</v>
      </c>
      <c r="I714" s="134"/>
      <c r="J714" s="134">
        <f t="shared" ref="J714" si="1997">L714+O714</f>
        <v>350000</v>
      </c>
      <c r="K714" s="134">
        <v>350000</v>
      </c>
      <c r="L714" s="134"/>
      <c r="M714" s="134"/>
      <c r="N714" s="134"/>
      <c r="O714" s="134">
        <v>350000</v>
      </c>
      <c r="P714" s="134">
        <f t="shared" si="1991"/>
        <v>7776100</v>
      </c>
      <c r="Q714" s="136"/>
    </row>
    <row r="715" spans="1:17" s="135" customFormat="1" ht="15.75" hidden="1" x14ac:dyDescent="0.25">
      <c r="A715" s="66"/>
      <c r="B715" s="66"/>
      <c r="C715" s="67"/>
      <c r="D715" s="68" t="s">
        <v>537</v>
      </c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>
        <f t="shared" si="1991"/>
        <v>0</v>
      </c>
      <c r="Q715" s="136"/>
    </row>
    <row r="716" spans="1:17" s="135" customFormat="1" ht="15.75" hidden="1" x14ac:dyDescent="0.25">
      <c r="A716" s="66"/>
      <c r="B716" s="66"/>
      <c r="C716" s="67"/>
      <c r="D716" s="68" t="s">
        <v>538</v>
      </c>
      <c r="E716" s="134">
        <f>E714+E715</f>
        <v>7426100</v>
      </c>
      <c r="F716" s="134">
        <f t="shared" ref="F716" si="1998">F714+F715</f>
        <v>7426100</v>
      </c>
      <c r="G716" s="134">
        <f t="shared" ref="G716" si="1999">G714+G715</f>
        <v>5474700</v>
      </c>
      <c r="H716" s="134">
        <f t="shared" ref="H716" si="2000">H714+H715</f>
        <v>92800</v>
      </c>
      <c r="I716" s="134">
        <f t="shared" ref="I716" si="2001">I714+I715</f>
        <v>0</v>
      </c>
      <c r="J716" s="134">
        <f t="shared" ref="J716" si="2002">J714+J715</f>
        <v>350000</v>
      </c>
      <c r="K716" s="134">
        <f t="shared" ref="K716" si="2003">K714+K715</f>
        <v>350000</v>
      </c>
      <c r="L716" s="134">
        <f t="shared" ref="L716" si="2004">L714+L715</f>
        <v>0</v>
      </c>
      <c r="M716" s="134">
        <f t="shared" ref="M716" si="2005">M714+M715</f>
        <v>0</v>
      </c>
      <c r="N716" s="134">
        <f t="shared" ref="N716" si="2006">N714+N715</f>
        <v>0</v>
      </c>
      <c r="O716" s="134">
        <f t="shared" ref="O716" si="2007">O714+O715</f>
        <v>350000</v>
      </c>
      <c r="P716" s="134">
        <f t="shared" ref="P716" si="2008">P714+P715</f>
        <v>7776100</v>
      </c>
      <c r="Q716" s="136"/>
    </row>
    <row r="717" spans="1:17" s="129" customFormat="1" ht="15.75" x14ac:dyDescent="0.25">
      <c r="A717" s="102"/>
      <c r="B717" s="83"/>
      <c r="C717" s="109"/>
      <c r="D717" s="80" t="s">
        <v>365</v>
      </c>
      <c r="E717" s="128">
        <f t="shared" ref="E717:P717" si="2009">E14+E146+E267+E312+E408+E423+E453+E547+E612+E678+E645+E633+E621+E708</f>
        <v>2969544964</v>
      </c>
      <c r="F717" s="128">
        <f t="shared" si="2009"/>
        <v>2641377715</v>
      </c>
      <c r="G717" s="128">
        <f t="shared" si="2009"/>
        <v>1403064170</v>
      </c>
      <c r="H717" s="128">
        <f t="shared" si="2009"/>
        <v>214908400</v>
      </c>
      <c r="I717" s="128">
        <f t="shared" si="2009"/>
        <v>126330000</v>
      </c>
      <c r="J717" s="128">
        <f t="shared" si="2009"/>
        <v>522451347</v>
      </c>
      <c r="K717" s="128">
        <f t="shared" si="2009"/>
        <v>413724347</v>
      </c>
      <c r="L717" s="128">
        <f t="shared" si="2009"/>
        <v>107570600</v>
      </c>
      <c r="M717" s="128">
        <f t="shared" si="2009"/>
        <v>10161379</v>
      </c>
      <c r="N717" s="128">
        <f t="shared" si="2009"/>
        <v>5905712</v>
      </c>
      <c r="O717" s="128">
        <f t="shared" si="2009"/>
        <v>414880747</v>
      </c>
      <c r="P717" s="128">
        <f t="shared" si="2009"/>
        <v>3491996311</v>
      </c>
      <c r="Q717" s="178"/>
    </row>
    <row r="718" spans="1:17" s="133" customFormat="1" ht="15.75" hidden="1" x14ac:dyDescent="0.25">
      <c r="A718" s="130"/>
      <c r="B718" s="85"/>
      <c r="C718" s="131"/>
      <c r="D718" s="100" t="s">
        <v>545</v>
      </c>
      <c r="E718" s="132">
        <f t="shared" ref="E718:P718" si="2010">E150</f>
        <v>551078300</v>
      </c>
      <c r="F718" s="132">
        <f t="shared" si="2010"/>
        <v>551078300</v>
      </c>
      <c r="G718" s="132">
        <f t="shared" si="2010"/>
        <v>452384600</v>
      </c>
      <c r="H718" s="132">
        <f t="shared" si="2010"/>
        <v>0</v>
      </c>
      <c r="I718" s="132">
        <f t="shared" si="2010"/>
        <v>0</v>
      </c>
      <c r="J718" s="132">
        <f t="shared" si="2010"/>
        <v>0</v>
      </c>
      <c r="K718" s="132">
        <f t="shared" si="2010"/>
        <v>0</v>
      </c>
      <c r="L718" s="132">
        <f t="shared" si="2010"/>
        <v>0</v>
      </c>
      <c r="M718" s="132">
        <f t="shared" si="2010"/>
        <v>0</v>
      </c>
      <c r="N718" s="132">
        <f t="shared" si="2010"/>
        <v>0</v>
      </c>
      <c r="O718" s="132">
        <f t="shared" si="2010"/>
        <v>0</v>
      </c>
      <c r="P718" s="132">
        <f t="shared" si="2010"/>
        <v>551078300</v>
      </c>
      <c r="Q718" s="178"/>
    </row>
    <row r="719" spans="1:17" s="133" customFormat="1" ht="47.25" hidden="1" x14ac:dyDescent="0.25">
      <c r="A719" s="130"/>
      <c r="B719" s="85"/>
      <c r="C719" s="131"/>
      <c r="D719" s="100" t="s">
        <v>546</v>
      </c>
      <c r="E719" s="132">
        <f t="shared" ref="E719:P719" si="2011">E161</f>
        <v>4320175</v>
      </c>
      <c r="F719" s="132">
        <f t="shared" si="2011"/>
        <v>4320175</v>
      </c>
      <c r="G719" s="132">
        <f t="shared" si="2011"/>
        <v>1714570</v>
      </c>
      <c r="H719" s="132">
        <f t="shared" si="2011"/>
        <v>0</v>
      </c>
      <c r="I719" s="132">
        <f t="shared" si="2011"/>
        <v>0</v>
      </c>
      <c r="J719" s="132">
        <f t="shared" si="2011"/>
        <v>0</v>
      </c>
      <c r="K719" s="132">
        <f t="shared" si="2011"/>
        <v>0</v>
      </c>
      <c r="L719" s="132">
        <f t="shared" si="2011"/>
        <v>0</v>
      </c>
      <c r="M719" s="132">
        <f t="shared" si="2011"/>
        <v>0</v>
      </c>
      <c r="N719" s="132">
        <f t="shared" si="2011"/>
        <v>0</v>
      </c>
      <c r="O719" s="132">
        <f t="shared" si="2011"/>
        <v>0</v>
      </c>
      <c r="P719" s="132">
        <f t="shared" si="2011"/>
        <v>4320175</v>
      </c>
      <c r="Q719" s="178"/>
    </row>
    <row r="720" spans="1:17" s="133" customFormat="1" ht="15.75" hidden="1" x14ac:dyDescent="0.25">
      <c r="A720" s="130"/>
      <c r="B720" s="85"/>
      <c r="C720" s="131"/>
      <c r="D720" s="100" t="s">
        <v>547</v>
      </c>
      <c r="E720" s="132">
        <f t="shared" ref="E720:P720" si="2012">E316</f>
        <v>1546729</v>
      </c>
      <c r="F720" s="132">
        <f t="shared" si="2012"/>
        <v>1546729</v>
      </c>
      <c r="G720" s="132">
        <f t="shared" si="2012"/>
        <v>0</v>
      </c>
      <c r="H720" s="132">
        <f t="shared" si="2012"/>
        <v>0</v>
      </c>
      <c r="I720" s="132">
        <f t="shared" si="2012"/>
        <v>0</v>
      </c>
      <c r="J720" s="132">
        <f t="shared" si="2012"/>
        <v>0</v>
      </c>
      <c r="K720" s="132">
        <f t="shared" si="2012"/>
        <v>0</v>
      </c>
      <c r="L720" s="132">
        <f t="shared" si="2012"/>
        <v>0</v>
      </c>
      <c r="M720" s="132">
        <f t="shared" si="2012"/>
        <v>0</v>
      </c>
      <c r="N720" s="132">
        <f t="shared" si="2012"/>
        <v>0</v>
      </c>
      <c r="O720" s="132">
        <f t="shared" si="2012"/>
        <v>0</v>
      </c>
      <c r="P720" s="132">
        <f t="shared" si="2012"/>
        <v>1546729</v>
      </c>
      <c r="Q720" s="178"/>
    </row>
    <row r="721" spans="1:18" s="133" customFormat="1" ht="15.75" hidden="1" x14ac:dyDescent="0.25">
      <c r="A721" s="130"/>
      <c r="B721" s="85"/>
      <c r="C721" s="85"/>
      <c r="D721" s="100" t="s">
        <v>372</v>
      </c>
      <c r="E721" s="132">
        <f t="shared" ref="E721:P721" si="2013">E551</f>
        <v>0</v>
      </c>
      <c r="F721" s="132">
        <f t="shared" si="2013"/>
        <v>0</v>
      </c>
      <c r="G721" s="132">
        <f t="shared" si="2013"/>
        <v>0</v>
      </c>
      <c r="H721" s="132">
        <f t="shared" si="2013"/>
        <v>0</v>
      </c>
      <c r="I721" s="132">
        <f t="shared" si="2013"/>
        <v>0</v>
      </c>
      <c r="J721" s="132">
        <f t="shared" si="2013"/>
        <v>61868709</v>
      </c>
      <c r="K721" s="132">
        <f t="shared" si="2013"/>
        <v>61868709</v>
      </c>
      <c r="L721" s="132">
        <f t="shared" si="2013"/>
        <v>0</v>
      </c>
      <c r="M721" s="132">
        <f t="shared" si="2013"/>
        <v>0</v>
      </c>
      <c r="N721" s="132">
        <f t="shared" si="2013"/>
        <v>0</v>
      </c>
      <c r="O721" s="132">
        <f t="shared" si="2013"/>
        <v>61868709</v>
      </c>
      <c r="P721" s="132">
        <f t="shared" si="2013"/>
        <v>61868709</v>
      </c>
      <c r="Q721" s="178"/>
    </row>
    <row r="722" spans="1:18" s="147" customFormat="1" ht="20.25" customHeight="1" x14ac:dyDescent="0.25">
      <c r="A722" s="145"/>
      <c r="B722" s="146"/>
      <c r="C722" s="146"/>
      <c r="D722" s="89" t="s">
        <v>537</v>
      </c>
      <c r="E722" s="137">
        <f t="shared" ref="E722:P722" si="2014">E15+E147+E268+E313+E409+E424+E454+E548+E613+E622+E634+E646+E679+E709</f>
        <v>-2300000</v>
      </c>
      <c r="F722" s="137">
        <f t="shared" si="2014"/>
        <v>0</v>
      </c>
      <c r="G722" s="137">
        <f t="shared" si="2014"/>
        <v>0</v>
      </c>
      <c r="H722" s="137">
        <f t="shared" si="2014"/>
        <v>0</v>
      </c>
      <c r="I722" s="137">
        <f t="shared" si="2014"/>
        <v>0</v>
      </c>
      <c r="J722" s="137">
        <f t="shared" si="2014"/>
        <v>2300000</v>
      </c>
      <c r="K722" s="137">
        <f t="shared" si="2014"/>
        <v>2300000</v>
      </c>
      <c r="L722" s="137">
        <f t="shared" si="2014"/>
        <v>0</v>
      </c>
      <c r="M722" s="137">
        <f t="shared" si="2014"/>
        <v>0</v>
      </c>
      <c r="N722" s="137">
        <f t="shared" si="2014"/>
        <v>0</v>
      </c>
      <c r="O722" s="137">
        <f t="shared" si="2014"/>
        <v>2300000</v>
      </c>
      <c r="P722" s="137">
        <f t="shared" si="2014"/>
        <v>0</v>
      </c>
      <c r="Q722" s="178"/>
      <c r="R722" s="147">
        <f>P722-21266513.35</f>
        <v>-21266513.350000001</v>
      </c>
    </row>
    <row r="723" spans="1:18" s="147" customFormat="1" ht="15.75" hidden="1" x14ac:dyDescent="0.25">
      <c r="A723" s="145"/>
      <c r="B723" s="146"/>
      <c r="C723" s="146"/>
      <c r="D723" s="89" t="s">
        <v>545</v>
      </c>
      <c r="E723" s="137">
        <f>E154+E155</f>
        <v>0</v>
      </c>
      <c r="F723" s="137">
        <f t="shared" ref="F723:P723" si="2015">F154+F155</f>
        <v>0</v>
      </c>
      <c r="G723" s="137">
        <f t="shared" si="2015"/>
        <v>0</v>
      </c>
      <c r="H723" s="137">
        <f t="shared" si="2015"/>
        <v>0</v>
      </c>
      <c r="I723" s="137">
        <f t="shared" si="2015"/>
        <v>0</v>
      </c>
      <c r="J723" s="137">
        <f t="shared" si="2015"/>
        <v>0</v>
      </c>
      <c r="K723" s="137">
        <f t="shared" si="2015"/>
        <v>0</v>
      </c>
      <c r="L723" s="137">
        <f t="shared" si="2015"/>
        <v>0</v>
      </c>
      <c r="M723" s="137">
        <f t="shared" si="2015"/>
        <v>0</v>
      </c>
      <c r="N723" s="137">
        <f t="shared" si="2015"/>
        <v>0</v>
      </c>
      <c r="O723" s="137">
        <f t="shared" si="2015"/>
        <v>0</v>
      </c>
      <c r="P723" s="137">
        <f t="shared" si="2015"/>
        <v>0</v>
      </c>
      <c r="Q723" s="178"/>
    </row>
    <row r="724" spans="1:18" s="147" customFormat="1" ht="47.25" hidden="1" x14ac:dyDescent="0.25">
      <c r="A724" s="145"/>
      <c r="B724" s="146"/>
      <c r="C724" s="146"/>
      <c r="D724" s="89" t="s">
        <v>546</v>
      </c>
      <c r="E724" s="137">
        <f t="shared" ref="E724:P724" si="2016">E156+E157+E458</f>
        <v>0</v>
      </c>
      <c r="F724" s="137">
        <f t="shared" si="2016"/>
        <v>0</v>
      </c>
      <c r="G724" s="137">
        <f t="shared" si="2016"/>
        <v>0</v>
      </c>
      <c r="H724" s="137">
        <f t="shared" si="2016"/>
        <v>0</v>
      </c>
      <c r="I724" s="137">
        <f t="shared" si="2016"/>
        <v>0</v>
      </c>
      <c r="J724" s="137">
        <f t="shared" si="2016"/>
        <v>0</v>
      </c>
      <c r="K724" s="137">
        <f t="shared" si="2016"/>
        <v>0</v>
      </c>
      <c r="L724" s="137">
        <f t="shared" si="2016"/>
        <v>0</v>
      </c>
      <c r="M724" s="137">
        <f t="shared" si="2016"/>
        <v>0</v>
      </c>
      <c r="N724" s="137">
        <f t="shared" si="2016"/>
        <v>0</v>
      </c>
      <c r="O724" s="137">
        <f t="shared" si="2016"/>
        <v>0</v>
      </c>
      <c r="P724" s="137">
        <f t="shared" si="2016"/>
        <v>0</v>
      </c>
      <c r="Q724" s="178"/>
    </row>
    <row r="725" spans="1:18" s="147" customFormat="1" ht="15.75" hidden="1" x14ac:dyDescent="0.25">
      <c r="A725" s="145"/>
      <c r="B725" s="146"/>
      <c r="C725" s="146"/>
      <c r="D725" s="89" t="s">
        <v>547</v>
      </c>
      <c r="E725" s="137">
        <f t="shared" ref="E725:O725" si="2017">E318+E20</f>
        <v>0</v>
      </c>
      <c r="F725" s="137">
        <f t="shared" si="2017"/>
        <v>0</v>
      </c>
      <c r="G725" s="137">
        <f t="shared" si="2017"/>
        <v>0</v>
      </c>
      <c r="H725" s="137">
        <f t="shared" si="2017"/>
        <v>0</v>
      </c>
      <c r="I725" s="137">
        <f t="shared" si="2017"/>
        <v>0</v>
      </c>
      <c r="J725" s="137">
        <f t="shared" si="2017"/>
        <v>0</v>
      </c>
      <c r="K725" s="137">
        <f t="shared" si="2017"/>
        <v>0</v>
      </c>
      <c r="L725" s="137">
        <f t="shared" si="2017"/>
        <v>0</v>
      </c>
      <c r="M725" s="137">
        <f t="shared" si="2017"/>
        <v>0</v>
      </c>
      <c r="N725" s="137">
        <f t="shared" si="2017"/>
        <v>0</v>
      </c>
      <c r="O725" s="137">
        <f t="shared" si="2017"/>
        <v>0</v>
      </c>
      <c r="P725" s="137">
        <f t="shared" ref="P725:P726" si="2018">E725+J725</f>
        <v>0</v>
      </c>
      <c r="Q725" s="178"/>
    </row>
    <row r="726" spans="1:18" s="147" customFormat="1" ht="15.75" hidden="1" x14ac:dyDescent="0.25">
      <c r="A726" s="145"/>
      <c r="B726" s="146"/>
      <c r="C726" s="146"/>
      <c r="D726" s="89" t="s">
        <v>372</v>
      </c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>
        <f t="shared" si="2018"/>
        <v>0</v>
      </c>
      <c r="Q726" s="178"/>
    </row>
    <row r="727" spans="1:18" s="147" customFormat="1" ht="15.75" x14ac:dyDescent="0.25">
      <c r="A727" s="145"/>
      <c r="B727" s="146"/>
      <c r="C727" s="146"/>
      <c r="D727" s="100" t="s">
        <v>539</v>
      </c>
      <c r="E727" s="132">
        <f>E717+E722</f>
        <v>2967244964</v>
      </c>
      <c r="F727" s="132">
        <f t="shared" ref="F727:P727" si="2019">F717+F722</f>
        <v>2641377715</v>
      </c>
      <c r="G727" s="132">
        <f t="shared" si="2019"/>
        <v>1403064170</v>
      </c>
      <c r="H727" s="132">
        <f t="shared" si="2019"/>
        <v>214908400</v>
      </c>
      <c r="I727" s="132">
        <f t="shared" si="2019"/>
        <v>126330000</v>
      </c>
      <c r="J727" s="132">
        <f t="shared" si="2019"/>
        <v>524751347</v>
      </c>
      <c r="K727" s="132">
        <f t="shared" si="2019"/>
        <v>416024347</v>
      </c>
      <c r="L727" s="132">
        <f t="shared" si="2019"/>
        <v>107570600</v>
      </c>
      <c r="M727" s="132">
        <f t="shared" si="2019"/>
        <v>10161379</v>
      </c>
      <c r="N727" s="132">
        <f t="shared" si="2019"/>
        <v>5905712</v>
      </c>
      <c r="O727" s="132">
        <f t="shared" si="2019"/>
        <v>417180747</v>
      </c>
      <c r="P727" s="132">
        <f t="shared" si="2019"/>
        <v>3491996311</v>
      </c>
      <c r="Q727" s="178"/>
    </row>
    <row r="728" spans="1:18" s="147" customFormat="1" ht="15.75" x14ac:dyDescent="0.25">
      <c r="A728" s="145"/>
      <c r="B728" s="146"/>
      <c r="C728" s="146"/>
      <c r="D728" s="100" t="s">
        <v>545</v>
      </c>
      <c r="E728" s="132">
        <f>E718+E723</f>
        <v>551078300</v>
      </c>
      <c r="F728" s="132">
        <f t="shared" ref="F728:P728" si="2020">F718+F723</f>
        <v>551078300</v>
      </c>
      <c r="G728" s="132">
        <f t="shared" si="2020"/>
        <v>452384600</v>
      </c>
      <c r="H728" s="132">
        <f t="shared" si="2020"/>
        <v>0</v>
      </c>
      <c r="I728" s="132">
        <f t="shared" si="2020"/>
        <v>0</v>
      </c>
      <c r="J728" s="132">
        <f t="shared" si="2020"/>
        <v>0</v>
      </c>
      <c r="K728" s="132">
        <f t="shared" si="2020"/>
        <v>0</v>
      </c>
      <c r="L728" s="132">
        <f t="shared" si="2020"/>
        <v>0</v>
      </c>
      <c r="M728" s="132">
        <f t="shared" si="2020"/>
        <v>0</v>
      </c>
      <c r="N728" s="132">
        <f t="shared" si="2020"/>
        <v>0</v>
      </c>
      <c r="O728" s="132">
        <f t="shared" si="2020"/>
        <v>0</v>
      </c>
      <c r="P728" s="132">
        <f t="shared" si="2020"/>
        <v>551078300</v>
      </c>
      <c r="Q728" s="178"/>
    </row>
    <row r="729" spans="1:18" s="147" customFormat="1" ht="32.25" customHeight="1" x14ac:dyDescent="0.25">
      <c r="A729" s="145"/>
      <c r="B729" s="146"/>
      <c r="C729" s="146"/>
      <c r="D729" s="100" t="s">
        <v>546</v>
      </c>
      <c r="E729" s="132">
        <f>E719+E724</f>
        <v>4320175</v>
      </c>
      <c r="F729" s="132">
        <f t="shared" ref="F729:P729" si="2021">F719+F724</f>
        <v>4320175</v>
      </c>
      <c r="G729" s="132">
        <f t="shared" si="2021"/>
        <v>1714570</v>
      </c>
      <c r="H729" s="132">
        <f t="shared" si="2021"/>
        <v>0</v>
      </c>
      <c r="I729" s="132">
        <f t="shared" si="2021"/>
        <v>0</v>
      </c>
      <c r="J729" s="132">
        <f t="shared" si="2021"/>
        <v>0</v>
      </c>
      <c r="K729" s="132">
        <f t="shared" si="2021"/>
        <v>0</v>
      </c>
      <c r="L729" s="132">
        <f t="shared" si="2021"/>
        <v>0</v>
      </c>
      <c r="M729" s="132">
        <f t="shared" si="2021"/>
        <v>0</v>
      </c>
      <c r="N729" s="132">
        <f t="shared" si="2021"/>
        <v>0</v>
      </c>
      <c r="O729" s="132">
        <f t="shared" si="2021"/>
        <v>0</v>
      </c>
      <c r="P729" s="132">
        <f t="shared" si="2021"/>
        <v>4320175</v>
      </c>
      <c r="Q729" s="178"/>
    </row>
    <row r="730" spans="1:18" s="147" customFormat="1" ht="15.75" x14ac:dyDescent="0.25">
      <c r="A730" s="145"/>
      <c r="B730" s="146"/>
      <c r="C730" s="146"/>
      <c r="D730" s="100" t="s">
        <v>547</v>
      </c>
      <c r="E730" s="132">
        <f>E720+E725</f>
        <v>1546729</v>
      </c>
      <c r="F730" s="132">
        <f t="shared" ref="F730:P730" si="2022">F720+F725</f>
        <v>1546729</v>
      </c>
      <c r="G730" s="132">
        <f t="shared" si="2022"/>
        <v>0</v>
      </c>
      <c r="H730" s="132">
        <f t="shared" si="2022"/>
        <v>0</v>
      </c>
      <c r="I730" s="132">
        <f t="shared" si="2022"/>
        <v>0</v>
      </c>
      <c r="J730" s="132">
        <f t="shared" si="2022"/>
        <v>0</v>
      </c>
      <c r="K730" s="132">
        <f t="shared" si="2022"/>
        <v>0</v>
      </c>
      <c r="L730" s="132">
        <f t="shared" si="2022"/>
        <v>0</v>
      </c>
      <c r="M730" s="132">
        <f t="shared" si="2022"/>
        <v>0</v>
      </c>
      <c r="N730" s="132">
        <f t="shared" si="2022"/>
        <v>0</v>
      </c>
      <c r="O730" s="132">
        <f t="shared" si="2022"/>
        <v>0</v>
      </c>
      <c r="P730" s="132">
        <f t="shared" si="2022"/>
        <v>1546729</v>
      </c>
      <c r="Q730" s="178"/>
    </row>
    <row r="731" spans="1:18" s="147" customFormat="1" ht="15.75" x14ac:dyDescent="0.25">
      <c r="A731" s="145"/>
      <c r="B731" s="146"/>
      <c r="C731" s="146"/>
      <c r="D731" s="100" t="s">
        <v>372</v>
      </c>
      <c r="E731" s="132">
        <f>E721+E726</f>
        <v>0</v>
      </c>
      <c r="F731" s="132">
        <f t="shared" ref="F731:P731" si="2023">F721+F726</f>
        <v>0</v>
      </c>
      <c r="G731" s="132">
        <f t="shared" si="2023"/>
        <v>0</v>
      </c>
      <c r="H731" s="132">
        <f t="shared" si="2023"/>
        <v>0</v>
      </c>
      <c r="I731" s="132">
        <f t="shared" si="2023"/>
        <v>0</v>
      </c>
      <c r="J731" s="132">
        <f t="shared" si="2023"/>
        <v>61868709</v>
      </c>
      <c r="K731" s="132">
        <f t="shared" si="2023"/>
        <v>61868709</v>
      </c>
      <c r="L731" s="132">
        <f t="shared" si="2023"/>
        <v>0</v>
      </c>
      <c r="M731" s="132">
        <f t="shared" si="2023"/>
        <v>0</v>
      </c>
      <c r="N731" s="132">
        <f t="shared" si="2023"/>
        <v>0</v>
      </c>
      <c r="O731" s="132">
        <f t="shared" si="2023"/>
        <v>61868709</v>
      </c>
      <c r="P731" s="132">
        <f t="shared" si="2023"/>
        <v>61868709</v>
      </c>
      <c r="Q731" s="178"/>
    </row>
    <row r="732" spans="1:18" s="147" customFormat="1" ht="91.9" customHeight="1" x14ac:dyDescent="0.25">
      <c r="A732" s="148"/>
      <c r="B732" s="149"/>
      <c r="C732" s="149"/>
      <c r="D732" s="150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78"/>
    </row>
    <row r="733" spans="1:18" s="147" customFormat="1" ht="19.350000000000001" customHeight="1" x14ac:dyDescent="0.25">
      <c r="A733" s="148"/>
      <c r="B733" s="149"/>
      <c r="C733" s="149"/>
      <c r="D733" s="150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78"/>
    </row>
    <row r="734" spans="1:18" ht="49.5" customHeight="1" x14ac:dyDescent="0.45">
      <c r="A734" s="177" t="s">
        <v>567</v>
      </c>
      <c r="B734" s="177"/>
      <c r="C734" s="177"/>
      <c r="D734" s="177"/>
      <c r="E734" s="177"/>
      <c r="F734" s="177"/>
      <c r="G734" s="152"/>
      <c r="H734" s="152"/>
      <c r="I734" s="152"/>
      <c r="J734" s="152"/>
      <c r="K734" s="176" t="s">
        <v>529</v>
      </c>
      <c r="L734" s="176"/>
      <c r="M734" s="176"/>
      <c r="N734" s="176"/>
      <c r="O734" s="176"/>
      <c r="P734" s="176"/>
      <c r="Q734" s="178"/>
    </row>
    <row r="735" spans="1:18" ht="16.5" customHeight="1" x14ac:dyDescent="0.45">
      <c r="A735" s="177"/>
      <c r="B735" s="177"/>
      <c r="C735" s="177"/>
      <c r="D735" s="177"/>
      <c r="E735" s="177"/>
      <c r="F735" s="177"/>
      <c r="G735" s="152"/>
      <c r="H735" s="152"/>
      <c r="I735" s="152"/>
      <c r="J735" s="152"/>
      <c r="K735" s="152"/>
      <c r="L735" s="152"/>
      <c r="M735" s="152"/>
      <c r="P735" s="113"/>
      <c r="Q735" s="178"/>
    </row>
    <row r="736" spans="1:18" ht="31.5" customHeight="1" x14ac:dyDescent="0.55000000000000004">
      <c r="A736" s="153"/>
      <c r="B736" s="154"/>
      <c r="C736" s="155"/>
      <c r="D736" s="156"/>
      <c r="E736" s="151"/>
      <c r="F736" s="157"/>
      <c r="G736" s="156"/>
      <c r="H736" s="156"/>
      <c r="I736" s="156"/>
      <c r="M736" s="156"/>
      <c r="N736" s="156"/>
      <c r="O736" s="158"/>
      <c r="P736" s="113"/>
      <c r="Q736" s="178"/>
    </row>
    <row r="737" spans="15:16" x14ac:dyDescent="0.25">
      <c r="P737" s="113"/>
    </row>
    <row r="738" spans="15:16" x14ac:dyDescent="0.25">
      <c r="O738" s="173"/>
      <c r="P738" s="113"/>
    </row>
    <row r="739" spans="15:16" x14ac:dyDescent="0.25">
      <c r="O739" s="173"/>
      <c r="P739" s="113"/>
    </row>
    <row r="740" spans="15:16" x14ac:dyDescent="0.25">
      <c r="P740" s="113"/>
    </row>
    <row r="741" spans="15:16" x14ac:dyDescent="0.25">
      <c r="P741" s="113"/>
    </row>
    <row r="742" spans="15:16" x14ac:dyDescent="0.25">
      <c r="P742" s="113"/>
    </row>
    <row r="743" spans="15:16" x14ac:dyDescent="0.25">
      <c r="P743" s="113"/>
    </row>
    <row r="744" spans="15:16" x14ac:dyDescent="0.25">
      <c r="P744" s="113"/>
    </row>
    <row r="745" spans="15:16" x14ac:dyDescent="0.25">
      <c r="P745" s="113"/>
    </row>
    <row r="746" spans="15:16" x14ac:dyDescent="0.25">
      <c r="P746" s="113"/>
    </row>
    <row r="747" spans="15:16" x14ac:dyDescent="0.25">
      <c r="P747" s="113"/>
    </row>
    <row r="748" spans="15:16" x14ac:dyDescent="0.25">
      <c r="P748" s="113"/>
    </row>
    <row r="749" spans="15:16" x14ac:dyDescent="0.25">
      <c r="P749" s="113"/>
    </row>
    <row r="750" spans="15:16" x14ac:dyDescent="0.25">
      <c r="P750" s="113"/>
    </row>
    <row r="751" spans="15:16" x14ac:dyDescent="0.25">
      <c r="P751" s="113"/>
    </row>
    <row r="752" spans="15:16" x14ac:dyDescent="0.25">
      <c r="P752" s="113"/>
    </row>
    <row r="753" spans="16:16" x14ac:dyDescent="0.25">
      <c r="P753" s="113"/>
    </row>
    <row r="754" spans="16:16" x14ac:dyDescent="0.25">
      <c r="P754" s="113"/>
    </row>
    <row r="755" spans="16:16" x14ac:dyDescent="0.25">
      <c r="P755" s="113"/>
    </row>
    <row r="756" spans="16:16" x14ac:dyDescent="0.25">
      <c r="P756" s="113"/>
    </row>
    <row r="757" spans="16:16" x14ac:dyDescent="0.25">
      <c r="P757" s="113"/>
    </row>
    <row r="758" spans="16:16" x14ac:dyDescent="0.25">
      <c r="P758" s="113"/>
    </row>
    <row r="759" spans="16:16" x14ac:dyDescent="0.25">
      <c r="P759" s="113"/>
    </row>
    <row r="760" spans="16:16" x14ac:dyDescent="0.25">
      <c r="P760" s="113"/>
    </row>
    <row r="761" spans="16:16" x14ac:dyDescent="0.25">
      <c r="P761" s="113"/>
    </row>
    <row r="762" spans="16:16" x14ac:dyDescent="0.25">
      <c r="P762" s="113"/>
    </row>
    <row r="763" spans="16:16" x14ac:dyDescent="0.25">
      <c r="P763" s="113"/>
    </row>
    <row r="764" spans="16:16" x14ac:dyDescent="0.25">
      <c r="P764" s="113"/>
    </row>
    <row r="765" spans="16:16" x14ac:dyDescent="0.25">
      <c r="P765" s="113"/>
    </row>
    <row r="766" spans="16:16" x14ac:dyDescent="0.25">
      <c r="P766" s="113"/>
    </row>
    <row r="767" spans="16:16" x14ac:dyDescent="0.25">
      <c r="P767" s="113"/>
    </row>
    <row r="768" spans="16:16" x14ac:dyDescent="0.25">
      <c r="P768" s="113"/>
    </row>
    <row r="769" spans="16:16" x14ac:dyDescent="0.25">
      <c r="P769" s="113"/>
    </row>
    <row r="770" spans="16:16" x14ac:dyDescent="0.25">
      <c r="P770" s="113"/>
    </row>
    <row r="771" spans="16:16" x14ac:dyDescent="0.25">
      <c r="P771" s="113"/>
    </row>
    <row r="772" spans="16:16" x14ac:dyDescent="0.25">
      <c r="P772" s="113"/>
    </row>
    <row r="773" spans="16:16" x14ac:dyDescent="0.25">
      <c r="P773" s="113"/>
    </row>
    <row r="774" spans="16:16" x14ac:dyDescent="0.25">
      <c r="P774" s="113"/>
    </row>
    <row r="775" spans="16:16" x14ac:dyDescent="0.25">
      <c r="P775" s="113"/>
    </row>
    <row r="776" spans="16:16" x14ac:dyDescent="0.25">
      <c r="P776" s="113"/>
    </row>
    <row r="777" spans="16:16" x14ac:dyDescent="0.25">
      <c r="P777" s="113"/>
    </row>
    <row r="778" spans="16:16" x14ac:dyDescent="0.25">
      <c r="P778" s="113"/>
    </row>
    <row r="779" spans="16:16" x14ac:dyDescent="0.25">
      <c r="P779" s="113"/>
    </row>
    <row r="780" spans="16:16" x14ac:dyDescent="0.25">
      <c r="P780" s="113"/>
    </row>
    <row r="781" spans="16:16" x14ac:dyDescent="0.25">
      <c r="P781" s="113"/>
    </row>
    <row r="782" spans="16:16" x14ac:dyDescent="0.25">
      <c r="P782" s="113"/>
    </row>
    <row r="783" spans="16:16" x14ac:dyDescent="0.25">
      <c r="P783" s="113"/>
    </row>
    <row r="784" spans="16:16" x14ac:dyDescent="0.25">
      <c r="P784" s="113"/>
    </row>
    <row r="785" spans="16:16" x14ac:dyDescent="0.25">
      <c r="P785" s="113"/>
    </row>
    <row r="786" spans="16:16" x14ac:dyDescent="0.25">
      <c r="P786" s="113"/>
    </row>
    <row r="787" spans="16:16" x14ac:dyDescent="0.25">
      <c r="P787" s="113"/>
    </row>
    <row r="788" spans="16:16" x14ac:dyDescent="0.25">
      <c r="P788" s="113"/>
    </row>
    <row r="789" spans="16:16" x14ac:dyDescent="0.25">
      <c r="P789" s="113"/>
    </row>
    <row r="790" spans="16:16" x14ac:dyDescent="0.25">
      <c r="P790" s="113"/>
    </row>
    <row r="791" spans="16:16" x14ac:dyDescent="0.25">
      <c r="P791" s="113"/>
    </row>
    <row r="792" spans="16:16" x14ac:dyDescent="0.25">
      <c r="P792" s="113"/>
    </row>
    <row r="793" spans="16:16" x14ac:dyDescent="0.25">
      <c r="P793" s="113"/>
    </row>
    <row r="794" spans="16:16" x14ac:dyDescent="0.25">
      <c r="P794" s="113"/>
    </row>
    <row r="795" spans="16:16" x14ac:dyDescent="0.25">
      <c r="P795" s="113"/>
    </row>
    <row r="796" spans="16:16" x14ac:dyDescent="0.25">
      <c r="P796" s="113"/>
    </row>
    <row r="797" spans="16:16" x14ac:dyDescent="0.25">
      <c r="P797" s="113"/>
    </row>
    <row r="798" spans="16:16" x14ac:dyDescent="0.25">
      <c r="P798" s="113"/>
    </row>
    <row r="799" spans="16:16" x14ac:dyDescent="0.25">
      <c r="P799" s="113"/>
    </row>
    <row r="800" spans="16:16" x14ac:dyDescent="0.25">
      <c r="P800" s="113"/>
    </row>
    <row r="801" spans="16:16" x14ac:dyDescent="0.25">
      <c r="P801" s="113"/>
    </row>
    <row r="802" spans="16:16" x14ac:dyDescent="0.25">
      <c r="P802" s="113"/>
    </row>
    <row r="803" spans="16:16" x14ac:dyDescent="0.25">
      <c r="P803" s="113"/>
    </row>
    <row r="804" spans="16:16" x14ac:dyDescent="0.25">
      <c r="P804" s="113"/>
    </row>
    <row r="805" spans="16:16" x14ac:dyDescent="0.25">
      <c r="P805" s="113"/>
    </row>
    <row r="806" spans="16:16" x14ac:dyDescent="0.25">
      <c r="P806" s="113"/>
    </row>
    <row r="807" spans="16:16" x14ac:dyDescent="0.25">
      <c r="P807" s="113"/>
    </row>
    <row r="808" spans="16:16" x14ac:dyDescent="0.25">
      <c r="P808" s="113"/>
    </row>
    <row r="809" spans="16:16" x14ac:dyDescent="0.25">
      <c r="P809" s="113"/>
    </row>
    <row r="810" spans="16:16" x14ac:dyDescent="0.25">
      <c r="P810" s="113"/>
    </row>
    <row r="811" spans="16:16" x14ac:dyDescent="0.25">
      <c r="P811" s="113"/>
    </row>
    <row r="812" spans="16:16" x14ac:dyDescent="0.25">
      <c r="P812" s="113"/>
    </row>
    <row r="813" spans="16:16" x14ac:dyDescent="0.25">
      <c r="P813" s="113"/>
    </row>
    <row r="814" spans="16:16" x14ac:dyDescent="0.25">
      <c r="P814" s="113"/>
    </row>
    <row r="815" spans="16:16" x14ac:dyDescent="0.25">
      <c r="P815" s="113"/>
    </row>
    <row r="816" spans="16:16" x14ac:dyDescent="0.25">
      <c r="P816" s="113"/>
    </row>
    <row r="817" spans="16:16" x14ac:dyDescent="0.25">
      <c r="P817" s="113"/>
    </row>
    <row r="818" spans="16:16" x14ac:dyDescent="0.25">
      <c r="P818" s="113"/>
    </row>
    <row r="819" spans="16:16" x14ac:dyDescent="0.25">
      <c r="P819" s="113"/>
    </row>
    <row r="820" spans="16:16" x14ac:dyDescent="0.25">
      <c r="P820" s="113"/>
    </row>
    <row r="821" spans="16:16" x14ac:dyDescent="0.25">
      <c r="P821" s="113"/>
    </row>
    <row r="822" spans="16:16" x14ac:dyDescent="0.25">
      <c r="P822" s="113"/>
    </row>
    <row r="823" spans="16:16" x14ac:dyDescent="0.25">
      <c r="P823" s="113"/>
    </row>
    <row r="824" spans="16:16" x14ac:dyDescent="0.25">
      <c r="P824" s="113"/>
    </row>
    <row r="825" spans="16:16" x14ac:dyDescent="0.25">
      <c r="P825" s="113"/>
    </row>
    <row r="826" spans="16:16" x14ac:dyDescent="0.25">
      <c r="P826" s="113"/>
    </row>
    <row r="827" spans="16:16" x14ac:dyDescent="0.25">
      <c r="P827" s="113"/>
    </row>
    <row r="828" spans="16:16" x14ac:dyDescent="0.25">
      <c r="P828" s="113"/>
    </row>
    <row r="829" spans="16:16" x14ac:dyDescent="0.25">
      <c r="P829" s="113"/>
    </row>
    <row r="830" spans="16:16" x14ac:dyDescent="0.25">
      <c r="P830" s="113"/>
    </row>
    <row r="831" spans="16:16" x14ac:dyDescent="0.25">
      <c r="P831" s="113"/>
    </row>
    <row r="832" spans="16:16" x14ac:dyDescent="0.25">
      <c r="P832" s="113"/>
    </row>
    <row r="833" spans="16:16" x14ac:dyDescent="0.25">
      <c r="P833" s="113"/>
    </row>
    <row r="834" spans="16:16" x14ac:dyDescent="0.25">
      <c r="P834" s="113"/>
    </row>
    <row r="835" spans="16:16" x14ac:dyDescent="0.25">
      <c r="P835" s="113"/>
    </row>
    <row r="836" spans="16:16" x14ac:dyDescent="0.25">
      <c r="P836" s="113"/>
    </row>
    <row r="837" spans="16:16" x14ac:dyDescent="0.25">
      <c r="P837" s="113"/>
    </row>
    <row r="838" spans="16:16" x14ac:dyDescent="0.25">
      <c r="P838" s="113"/>
    </row>
    <row r="839" spans="16:16" x14ac:dyDescent="0.25">
      <c r="P839" s="113"/>
    </row>
    <row r="840" spans="16:16" x14ac:dyDescent="0.25">
      <c r="P840" s="113"/>
    </row>
    <row r="841" spans="16:16" x14ac:dyDescent="0.25">
      <c r="P841" s="113"/>
    </row>
    <row r="842" spans="16:16" x14ac:dyDescent="0.25">
      <c r="P842" s="113"/>
    </row>
    <row r="843" spans="16:16" x14ac:dyDescent="0.25">
      <c r="P843" s="113"/>
    </row>
    <row r="844" spans="16:16" x14ac:dyDescent="0.25">
      <c r="P844" s="113"/>
    </row>
    <row r="845" spans="16:16" x14ac:dyDescent="0.25">
      <c r="P845" s="113"/>
    </row>
    <row r="846" spans="16:16" x14ac:dyDescent="0.25">
      <c r="P846" s="113"/>
    </row>
    <row r="847" spans="16:16" x14ac:dyDescent="0.25">
      <c r="P847" s="113"/>
    </row>
    <row r="848" spans="16:16" x14ac:dyDescent="0.25">
      <c r="P848" s="113"/>
    </row>
    <row r="849" spans="16:16" x14ac:dyDescent="0.25">
      <c r="P849" s="113"/>
    </row>
    <row r="850" spans="16:16" x14ac:dyDescent="0.25">
      <c r="P850" s="113"/>
    </row>
    <row r="851" spans="16:16" x14ac:dyDescent="0.25">
      <c r="P851" s="113"/>
    </row>
    <row r="852" spans="16:16" x14ac:dyDescent="0.25">
      <c r="P852" s="113"/>
    </row>
    <row r="853" spans="16:16" x14ac:dyDescent="0.25">
      <c r="P853" s="113"/>
    </row>
    <row r="854" spans="16:16" x14ac:dyDescent="0.25">
      <c r="P854" s="113"/>
    </row>
    <row r="855" spans="16:16" x14ac:dyDescent="0.25">
      <c r="P855" s="113"/>
    </row>
    <row r="856" spans="16:16" x14ac:dyDescent="0.25">
      <c r="P856" s="113"/>
    </row>
    <row r="857" spans="16:16" x14ac:dyDescent="0.25">
      <c r="P857" s="113"/>
    </row>
    <row r="858" spans="16:16" x14ac:dyDescent="0.25">
      <c r="P858" s="113"/>
    </row>
    <row r="859" spans="16:16" x14ac:dyDescent="0.25">
      <c r="P859" s="113"/>
    </row>
    <row r="860" spans="16:16" x14ac:dyDescent="0.25">
      <c r="P860" s="113"/>
    </row>
    <row r="861" spans="16:16" x14ac:dyDescent="0.25">
      <c r="P861" s="113"/>
    </row>
    <row r="862" spans="16:16" x14ac:dyDescent="0.25">
      <c r="P862" s="113"/>
    </row>
    <row r="863" spans="16:16" x14ac:dyDescent="0.25">
      <c r="P863" s="113"/>
    </row>
    <row r="864" spans="16:16" x14ac:dyDescent="0.25">
      <c r="P864" s="113"/>
    </row>
    <row r="865" spans="16:16" x14ac:dyDescent="0.25">
      <c r="P865" s="113"/>
    </row>
    <row r="866" spans="16:16" x14ac:dyDescent="0.25">
      <c r="P866" s="113"/>
    </row>
    <row r="867" spans="16:16" x14ac:dyDescent="0.25">
      <c r="P867" s="113"/>
    </row>
    <row r="868" spans="16:16" x14ac:dyDescent="0.25">
      <c r="P868" s="113"/>
    </row>
    <row r="869" spans="16:16" x14ac:dyDescent="0.25">
      <c r="P869" s="113"/>
    </row>
    <row r="870" spans="16:16" x14ac:dyDescent="0.25">
      <c r="P870" s="113"/>
    </row>
    <row r="871" spans="16:16" x14ac:dyDescent="0.25">
      <c r="P871" s="113"/>
    </row>
    <row r="872" spans="16:16" x14ac:dyDescent="0.25">
      <c r="P872" s="113"/>
    </row>
    <row r="873" spans="16:16" x14ac:dyDescent="0.25">
      <c r="P873" s="113"/>
    </row>
    <row r="874" spans="16:16" x14ac:dyDescent="0.25">
      <c r="P874" s="113"/>
    </row>
    <row r="875" spans="16:16" x14ac:dyDescent="0.25">
      <c r="P875" s="113"/>
    </row>
    <row r="876" spans="16:16" x14ac:dyDescent="0.25">
      <c r="P876" s="113"/>
    </row>
    <row r="877" spans="16:16" x14ac:dyDescent="0.25">
      <c r="P877" s="113"/>
    </row>
    <row r="878" spans="16:16" x14ac:dyDescent="0.25">
      <c r="P878" s="113"/>
    </row>
    <row r="879" spans="16:16" x14ac:dyDescent="0.25">
      <c r="P879" s="113"/>
    </row>
    <row r="880" spans="16:16" x14ac:dyDescent="0.25">
      <c r="P880" s="113"/>
    </row>
    <row r="881" spans="16:16" x14ac:dyDescent="0.25">
      <c r="P881" s="113"/>
    </row>
    <row r="882" spans="16:16" x14ac:dyDescent="0.25">
      <c r="P882" s="113"/>
    </row>
    <row r="883" spans="16:16" x14ac:dyDescent="0.25">
      <c r="P883" s="113"/>
    </row>
    <row r="884" spans="16:16" x14ac:dyDescent="0.25">
      <c r="P884" s="113"/>
    </row>
    <row r="885" spans="16:16" x14ac:dyDescent="0.25">
      <c r="P885" s="113"/>
    </row>
    <row r="886" spans="16:16" x14ac:dyDescent="0.25">
      <c r="P886" s="113"/>
    </row>
    <row r="887" spans="16:16" x14ac:dyDescent="0.25">
      <c r="P887" s="113"/>
    </row>
    <row r="888" spans="16:16" x14ac:dyDescent="0.25">
      <c r="P888" s="113"/>
    </row>
    <row r="889" spans="16:16" x14ac:dyDescent="0.25">
      <c r="P889" s="113"/>
    </row>
    <row r="890" spans="16:16" x14ac:dyDescent="0.25">
      <c r="P890" s="113"/>
    </row>
    <row r="891" spans="16:16" x14ac:dyDescent="0.25">
      <c r="P891" s="113"/>
    </row>
    <row r="892" spans="16:16" x14ac:dyDescent="0.25">
      <c r="P892" s="113"/>
    </row>
    <row r="893" spans="16:16" x14ac:dyDescent="0.25">
      <c r="P893" s="113"/>
    </row>
    <row r="894" spans="16:16" x14ac:dyDescent="0.25">
      <c r="P894" s="113"/>
    </row>
    <row r="895" spans="16:16" x14ac:dyDescent="0.25">
      <c r="P895" s="113"/>
    </row>
    <row r="896" spans="16:16" x14ac:dyDescent="0.25">
      <c r="P896" s="113"/>
    </row>
    <row r="897" spans="16:16" x14ac:dyDescent="0.25">
      <c r="P897" s="113"/>
    </row>
    <row r="898" spans="16:16" x14ac:dyDescent="0.25">
      <c r="P898" s="113"/>
    </row>
    <row r="899" spans="16:16" x14ac:dyDescent="0.25">
      <c r="P899" s="113"/>
    </row>
    <row r="900" spans="16:16" x14ac:dyDescent="0.25">
      <c r="P900" s="113"/>
    </row>
    <row r="901" spans="16:16" x14ac:dyDescent="0.25">
      <c r="P901" s="113"/>
    </row>
    <row r="902" spans="16:16" x14ac:dyDescent="0.25">
      <c r="P902" s="113"/>
    </row>
    <row r="903" spans="16:16" x14ac:dyDescent="0.25">
      <c r="P903" s="113"/>
    </row>
    <row r="904" spans="16:16" x14ac:dyDescent="0.25">
      <c r="P904" s="113"/>
    </row>
    <row r="905" spans="16:16" x14ac:dyDescent="0.25">
      <c r="P905" s="113"/>
    </row>
    <row r="906" spans="16:16" x14ac:dyDescent="0.25">
      <c r="P906" s="113"/>
    </row>
    <row r="907" spans="16:16" x14ac:dyDescent="0.25">
      <c r="P907" s="113"/>
    </row>
    <row r="908" spans="16:16" x14ac:dyDescent="0.25">
      <c r="P908" s="113"/>
    </row>
    <row r="909" spans="16:16" x14ac:dyDescent="0.25">
      <c r="P909" s="113"/>
    </row>
    <row r="910" spans="16:16" x14ac:dyDescent="0.25">
      <c r="P910" s="113"/>
    </row>
    <row r="911" spans="16:16" x14ac:dyDescent="0.25">
      <c r="P911" s="113"/>
    </row>
    <row r="912" spans="16:16" x14ac:dyDescent="0.25">
      <c r="P912" s="113"/>
    </row>
    <row r="913" spans="16:16" x14ac:dyDescent="0.25">
      <c r="P913" s="113"/>
    </row>
    <row r="914" spans="16:16" x14ac:dyDescent="0.25">
      <c r="P914" s="113"/>
    </row>
    <row r="915" spans="16:16" x14ac:dyDescent="0.25">
      <c r="P915" s="113"/>
    </row>
    <row r="916" spans="16:16" x14ac:dyDescent="0.25">
      <c r="P916" s="113"/>
    </row>
    <row r="917" spans="16:16" x14ac:dyDescent="0.25">
      <c r="P917" s="113"/>
    </row>
    <row r="918" spans="16:16" x14ac:dyDescent="0.25">
      <c r="P918" s="113"/>
    </row>
    <row r="919" spans="16:16" x14ac:dyDescent="0.25">
      <c r="P919" s="113"/>
    </row>
    <row r="920" spans="16:16" x14ac:dyDescent="0.25">
      <c r="P920" s="113"/>
    </row>
    <row r="921" spans="16:16" x14ac:dyDescent="0.25">
      <c r="P921" s="113"/>
    </row>
    <row r="922" spans="16:16" x14ac:dyDescent="0.25">
      <c r="P922" s="113"/>
    </row>
    <row r="923" spans="16:16" x14ac:dyDescent="0.25">
      <c r="P923" s="113"/>
    </row>
    <row r="924" spans="16:16" x14ac:dyDescent="0.25">
      <c r="P924" s="113"/>
    </row>
    <row r="925" spans="16:16" x14ac:dyDescent="0.25">
      <c r="P925" s="113"/>
    </row>
    <row r="926" spans="16:16" x14ac:dyDescent="0.25">
      <c r="P926" s="113"/>
    </row>
    <row r="927" spans="16:16" x14ac:dyDescent="0.25">
      <c r="P927" s="113"/>
    </row>
    <row r="928" spans="16:16" x14ac:dyDescent="0.25">
      <c r="P928" s="113"/>
    </row>
    <row r="929" spans="16:16" x14ac:dyDescent="0.25">
      <c r="P929" s="113"/>
    </row>
    <row r="930" spans="16:16" x14ac:dyDescent="0.25">
      <c r="P930" s="113"/>
    </row>
    <row r="931" spans="16:16" x14ac:dyDescent="0.25">
      <c r="P931" s="113"/>
    </row>
    <row r="932" spans="16:16" x14ac:dyDescent="0.25">
      <c r="P932" s="113"/>
    </row>
    <row r="933" spans="16:16" x14ac:dyDescent="0.25">
      <c r="P933" s="113"/>
    </row>
    <row r="934" spans="16:16" x14ac:dyDescent="0.25">
      <c r="P934" s="113"/>
    </row>
    <row r="935" spans="16:16" x14ac:dyDescent="0.25">
      <c r="P935" s="113"/>
    </row>
    <row r="936" spans="16:16" x14ac:dyDescent="0.25">
      <c r="P936" s="113"/>
    </row>
    <row r="937" spans="16:16" x14ac:dyDescent="0.25">
      <c r="P937" s="113"/>
    </row>
    <row r="938" spans="16:16" x14ac:dyDescent="0.25">
      <c r="P938" s="113"/>
    </row>
    <row r="939" spans="16:16" x14ac:dyDescent="0.25">
      <c r="P939" s="113"/>
    </row>
    <row r="940" spans="16:16" x14ac:dyDescent="0.25">
      <c r="P940" s="113"/>
    </row>
    <row r="941" spans="16:16" x14ac:dyDescent="0.25">
      <c r="P941" s="113"/>
    </row>
    <row r="942" spans="16:16" x14ac:dyDescent="0.25">
      <c r="P942" s="113"/>
    </row>
    <row r="943" spans="16:16" x14ac:dyDescent="0.25">
      <c r="P943" s="113"/>
    </row>
    <row r="944" spans="16:16" x14ac:dyDescent="0.25">
      <c r="P944" s="113"/>
    </row>
    <row r="945" spans="16:16" x14ac:dyDescent="0.25">
      <c r="P945" s="113"/>
    </row>
    <row r="946" spans="16:16" x14ac:dyDescent="0.25">
      <c r="P946" s="113"/>
    </row>
    <row r="947" spans="16:16" x14ac:dyDescent="0.25">
      <c r="P947" s="113"/>
    </row>
    <row r="948" spans="16:16" x14ac:dyDescent="0.25">
      <c r="P948" s="113"/>
    </row>
    <row r="949" spans="16:16" x14ac:dyDescent="0.25">
      <c r="P949" s="113"/>
    </row>
    <row r="950" spans="16:16" x14ac:dyDescent="0.25">
      <c r="P950" s="113"/>
    </row>
    <row r="951" spans="16:16" x14ac:dyDescent="0.25">
      <c r="P951" s="113"/>
    </row>
    <row r="952" spans="16:16" x14ac:dyDescent="0.25">
      <c r="P952" s="113"/>
    </row>
    <row r="953" spans="16:16" x14ac:dyDescent="0.25">
      <c r="P953" s="113"/>
    </row>
    <row r="954" spans="16:16" x14ac:dyDescent="0.25">
      <c r="P954" s="113"/>
    </row>
    <row r="955" spans="16:16" x14ac:dyDescent="0.25">
      <c r="P955" s="113"/>
    </row>
    <row r="956" spans="16:16" x14ac:dyDescent="0.25">
      <c r="P956" s="113"/>
    </row>
    <row r="957" spans="16:16" x14ac:dyDescent="0.25">
      <c r="P957" s="113"/>
    </row>
    <row r="958" spans="16:16" x14ac:dyDescent="0.25">
      <c r="P958" s="113"/>
    </row>
    <row r="959" spans="16:16" x14ac:dyDescent="0.25">
      <c r="P959" s="113"/>
    </row>
    <row r="960" spans="16:16" x14ac:dyDescent="0.25">
      <c r="P960" s="113"/>
    </row>
    <row r="961" spans="16:16" x14ac:dyDescent="0.25">
      <c r="P961" s="113"/>
    </row>
    <row r="962" spans="16:16" x14ac:dyDescent="0.25">
      <c r="P962" s="113"/>
    </row>
    <row r="963" spans="16:16" x14ac:dyDescent="0.25">
      <c r="P963" s="113"/>
    </row>
    <row r="964" spans="16:16" x14ac:dyDescent="0.25">
      <c r="P964" s="113"/>
    </row>
    <row r="965" spans="16:16" x14ac:dyDescent="0.25">
      <c r="P965" s="113"/>
    </row>
    <row r="966" spans="16:16" x14ac:dyDescent="0.25">
      <c r="P966" s="113"/>
    </row>
    <row r="967" spans="16:16" x14ac:dyDescent="0.25">
      <c r="P967" s="113"/>
    </row>
    <row r="968" spans="16:16" x14ac:dyDescent="0.25">
      <c r="P968" s="113"/>
    </row>
    <row r="969" spans="16:16" x14ac:dyDescent="0.25">
      <c r="P969" s="113"/>
    </row>
    <row r="970" spans="16:16" x14ac:dyDescent="0.25">
      <c r="P970" s="113"/>
    </row>
    <row r="971" spans="16:16" x14ac:dyDescent="0.25">
      <c r="P971" s="113"/>
    </row>
    <row r="972" spans="16:16" x14ac:dyDescent="0.25">
      <c r="P972" s="113"/>
    </row>
    <row r="973" spans="16:16" x14ac:dyDescent="0.25">
      <c r="P973" s="113"/>
    </row>
    <row r="974" spans="16:16" x14ac:dyDescent="0.25">
      <c r="P974" s="113"/>
    </row>
    <row r="975" spans="16:16" x14ac:dyDescent="0.25">
      <c r="P975" s="113"/>
    </row>
    <row r="976" spans="16:16" x14ac:dyDescent="0.25">
      <c r="P976" s="113"/>
    </row>
    <row r="977" spans="16:16" x14ac:dyDescent="0.25">
      <c r="P977" s="113"/>
    </row>
    <row r="978" spans="16:16" x14ac:dyDescent="0.25">
      <c r="P978" s="113"/>
    </row>
    <row r="979" spans="16:16" x14ac:dyDescent="0.25">
      <c r="P979" s="113"/>
    </row>
    <row r="980" spans="16:16" x14ac:dyDescent="0.25">
      <c r="P980" s="113"/>
    </row>
    <row r="981" spans="16:16" x14ac:dyDescent="0.25">
      <c r="P981" s="113"/>
    </row>
    <row r="982" spans="16:16" x14ac:dyDescent="0.25">
      <c r="P982" s="113"/>
    </row>
    <row r="983" spans="16:16" x14ac:dyDescent="0.25">
      <c r="P983" s="113"/>
    </row>
    <row r="984" spans="16:16" x14ac:dyDescent="0.25">
      <c r="P984" s="113"/>
    </row>
    <row r="985" spans="16:16" x14ac:dyDescent="0.25">
      <c r="P985" s="113"/>
    </row>
    <row r="986" spans="16:16" x14ac:dyDescent="0.25">
      <c r="P986" s="113"/>
    </row>
    <row r="987" spans="16:16" x14ac:dyDescent="0.25">
      <c r="P987" s="113"/>
    </row>
    <row r="988" spans="16:16" x14ac:dyDescent="0.25">
      <c r="P988" s="113"/>
    </row>
    <row r="989" spans="16:16" x14ac:dyDescent="0.25">
      <c r="P989" s="113"/>
    </row>
    <row r="990" spans="16:16" x14ac:dyDescent="0.25">
      <c r="P990" s="113"/>
    </row>
    <row r="991" spans="16:16" x14ac:dyDescent="0.25">
      <c r="P991" s="113"/>
    </row>
    <row r="992" spans="16:16" x14ac:dyDescent="0.25">
      <c r="P992" s="113"/>
    </row>
    <row r="993" spans="16:16" x14ac:dyDescent="0.25">
      <c r="P993" s="113"/>
    </row>
    <row r="994" spans="16:16" x14ac:dyDescent="0.25">
      <c r="P994" s="113"/>
    </row>
    <row r="995" spans="16:16" x14ac:dyDescent="0.25">
      <c r="P995" s="113"/>
    </row>
    <row r="996" spans="16:16" x14ac:dyDescent="0.25">
      <c r="P996" s="113"/>
    </row>
    <row r="997" spans="16:16" x14ac:dyDescent="0.25">
      <c r="P997" s="113"/>
    </row>
    <row r="998" spans="16:16" x14ac:dyDescent="0.25">
      <c r="P998" s="113"/>
    </row>
    <row r="999" spans="16:16" x14ac:dyDescent="0.25">
      <c r="P999" s="113"/>
    </row>
    <row r="1000" spans="16:16" x14ac:dyDescent="0.25">
      <c r="P1000" s="113"/>
    </row>
    <row r="1001" spans="16:16" x14ac:dyDescent="0.25">
      <c r="P1001" s="113"/>
    </row>
    <row r="1002" spans="16:16" x14ac:dyDescent="0.25">
      <c r="P1002" s="113"/>
    </row>
    <row r="1003" spans="16:16" x14ac:dyDescent="0.25">
      <c r="P1003" s="113"/>
    </row>
    <row r="1004" spans="16:16" x14ac:dyDescent="0.25">
      <c r="P1004" s="113"/>
    </row>
    <row r="1005" spans="16:16" x14ac:dyDescent="0.25">
      <c r="P1005" s="113"/>
    </row>
    <row r="1006" spans="16:16" x14ac:dyDescent="0.25">
      <c r="P1006" s="113"/>
    </row>
    <row r="1007" spans="16:16" x14ac:dyDescent="0.25">
      <c r="P1007" s="113"/>
    </row>
    <row r="1008" spans="16:16" x14ac:dyDescent="0.25">
      <c r="P1008" s="113"/>
    </row>
    <row r="1009" spans="16:16" x14ac:dyDescent="0.25">
      <c r="P1009" s="113"/>
    </row>
    <row r="1010" spans="16:16" x14ac:dyDescent="0.25">
      <c r="P1010" s="113"/>
    </row>
    <row r="1011" spans="16:16" x14ac:dyDescent="0.25">
      <c r="P1011" s="113"/>
    </row>
    <row r="1012" spans="16:16" x14ac:dyDescent="0.25">
      <c r="P1012" s="113"/>
    </row>
    <row r="1013" spans="16:16" x14ac:dyDescent="0.25">
      <c r="P1013" s="113"/>
    </row>
    <row r="1014" spans="16:16" x14ac:dyDescent="0.25">
      <c r="P1014" s="113"/>
    </row>
    <row r="1015" spans="16:16" x14ac:dyDescent="0.25">
      <c r="P1015" s="113"/>
    </row>
    <row r="1016" spans="16:16" x14ac:dyDescent="0.25">
      <c r="P1016" s="113"/>
    </row>
    <row r="1017" spans="16:16" x14ac:dyDescent="0.25">
      <c r="P1017" s="113"/>
    </row>
    <row r="1018" spans="16:16" x14ac:dyDescent="0.25">
      <c r="P1018" s="113"/>
    </row>
    <row r="1019" spans="16:16" x14ac:dyDescent="0.25">
      <c r="P1019" s="113"/>
    </row>
    <row r="1020" spans="16:16" x14ac:dyDescent="0.25">
      <c r="P1020" s="113"/>
    </row>
    <row r="1021" spans="16:16" x14ac:dyDescent="0.25">
      <c r="P1021" s="113"/>
    </row>
    <row r="1022" spans="16:16" x14ac:dyDescent="0.25">
      <c r="P1022" s="113"/>
    </row>
    <row r="1023" spans="16:16" x14ac:dyDescent="0.25">
      <c r="P1023" s="113"/>
    </row>
    <row r="1024" spans="16:16" x14ac:dyDescent="0.25">
      <c r="P1024" s="113"/>
    </row>
    <row r="1025" spans="16:16" x14ac:dyDescent="0.25">
      <c r="P1025" s="113"/>
    </row>
    <row r="1026" spans="16:16" x14ac:dyDescent="0.25">
      <c r="P1026" s="113"/>
    </row>
    <row r="1027" spans="16:16" x14ac:dyDescent="0.25">
      <c r="P1027" s="113"/>
    </row>
    <row r="1028" spans="16:16" x14ac:dyDescent="0.25">
      <c r="P1028" s="113"/>
    </row>
    <row r="1029" spans="16:16" x14ac:dyDescent="0.25">
      <c r="P1029" s="113"/>
    </row>
    <row r="1030" spans="16:16" x14ac:dyDescent="0.25">
      <c r="P1030" s="113"/>
    </row>
    <row r="1031" spans="16:16" x14ac:dyDescent="0.25">
      <c r="P1031" s="113"/>
    </row>
    <row r="1032" spans="16:16" x14ac:dyDescent="0.25">
      <c r="P1032" s="113"/>
    </row>
    <row r="1033" spans="16:16" x14ac:dyDescent="0.25">
      <c r="P1033" s="113"/>
    </row>
    <row r="1034" spans="16:16" x14ac:dyDescent="0.25">
      <c r="P1034" s="113"/>
    </row>
    <row r="1035" spans="16:16" x14ac:dyDescent="0.25">
      <c r="P1035" s="113"/>
    </row>
    <row r="1036" spans="16:16" x14ac:dyDescent="0.25">
      <c r="P1036" s="113"/>
    </row>
    <row r="1037" spans="16:16" x14ac:dyDescent="0.25">
      <c r="P1037" s="113"/>
    </row>
    <row r="1038" spans="16:16" x14ac:dyDescent="0.25">
      <c r="P1038" s="113"/>
    </row>
    <row r="1039" spans="16:16" x14ac:dyDescent="0.25">
      <c r="P1039" s="113"/>
    </row>
    <row r="1040" spans="16:16" x14ac:dyDescent="0.25">
      <c r="P1040" s="113"/>
    </row>
    <row r="1041" spans="16:16" x14ac:dyDescent="0.25">
      <c r="P1041" s="113"/>
    </row>
    <row r="1042" spans="16:16" x14ac:dyDescent="0.25">
      <c r="P1042" s="113"/>
    </row>
    <row r="1043" spans="16:16" x14ac:dyDescent="0.25">
      <c r="P1043" s="113"/>
    </row>
    <row r="1044" spans="16:16" x14ac:dyDescent="0.25">
      <c r="P1044" s="113"/>
    </row>
    <row r="1045" spans="16:16" x14ac:dyDescent="0.25">
      <c r="P1045" s="113"/>
    </row>
    <row r="1046" spans="16:16" x14ac:dyDescent="0.25">
      <c r="P1046" s="113"/>
    </row>
    <row r="1047" spans="16:16" x14ac:dyDescent="0.25">
      <c r="P1047" s="113"/>
    </row>
    <row r="1048" spans="16:16" x14ac:dyDescent="0.25">
      <c r="P1048" s="113"/>
    </row>
    <row r="1049" spans="16:16" x14ac:dyDescent="0.25">
      <c r="P1049" s="113"/>
    </row>
    <row r="1050" spans="16:16" x14ac:dyDescent="0.25">
      <c r="P1050" s="113"/>
    </row>
    <row r="1051" spans="16:16" x14ac:dyDescent="0.25">
      <c r="P1051" s="113"/>
    </row>
    <row r="1052" spans="16:16" x14ac:dyDescent="0.25">
      <c r="P1052" s="113"/>
    </row>
    <row r="1053" spans="16:16" x14ac:dyDescent="0.25">
      <c r="P1053" s="113"/>
    </row>
    <row r="1054" spans="16:16" x14ac:dyDescent="0.25">
      <c r="P1054" s="113"/>
    </row>
    <row r="1055" spans="16:16" x14ac:dyDescent="0.25">
      <c r="P1055" s="113"/>
    </row>
    <row r="1056" spans="16:16" x14ac:dyDescent="0.25">
      <c r="P1056" s="113"/>
    </row>
    <row r="1057" spans="16:16" x14ac:dyDescent="0.25">
      <c r="P1057" s="113"/>
    </row>
    <row r="1058" spans="16:16" x14ac:dyDescent="0.25">
      <c r="P1058" s="113"/>
    </row>
    <row r="1059" spans="16:16" x14ac:dyDescent="0.25">
      <c r="P1059" s="113"/>
    </row>
    <row r="1060" spans="16:16" x14ac:dyDescent="0.25">
      <c r="P1060" s="113"/>
    </row>
    <row r="1061" spans="16:16" x14ac:dyDescent="0.25">
      <c r="P1061" s="113"/>
    </row>
    <row r="1062" spans="16:16" x14ac:dyDescent="0.25">
      <c r="P1062" s="113"/>
    </row>
    <row r="1063" spans="16:16" x14ac:dyDescent="0.25">
      <c r="P1063" s="113"/>
    </row>
    <row r="1064" spans="16:16" x14ac:dyDescent="0.25">
      <c r="P1064" s="113"/>
    </row>
    <row r="1065" spans="16:16" x14ac:dyDescent="0.25">
      <c r="P1065" s="113"/>
    </row>
    <row r="1066" spans="16:16" x14ac:dyDescent="0.25">
      <c r="P1066" s="113"/>
    </row>
    <row r="1067" spans="16:16" x14ac:dyDescent="0.25">
      <c r="P1067" s="113"/>
    </row>
    <row r="1068" spans="16:16" x14ac:dyDescent="0.25">
      <c r="P1068" s="113"/>
    </row>
    <row r="1069" spans="16:16" x14ac:dyDescent="0.25">
      <c r="P1069" s="113"/>
    </row>
    <row r="1070" spans="16:16" x14ac:dyDescent="0.25">
      <c r="P1070" s="113"/>
    </row>
    <row r="1071" spans="16:16" x14ac:dyDescent="0.25">
      <c r="P1071" s="113"/>
    </row>
    <row r="1072" spans="16:16" x14ac:dyDescent="0.25">
      <c r="P1072" s="113"/>
    </row>
    <row r="1073" spans="16:16" x14ac:dyDescent="0.25">
      <c r="P1073" s="113"/>
    </row>
    <row r="1074" spans="16:16" x14ac:dyDescent="0.25">
      <c r="P1074" s="113"/>
    </row>
    <row r="1075" spans="16:16" x14ac:dyDescent="0.25">
      <c r="P1075" s="113"/>
    </row>
    <row r="1076" spans="16:16" x14ac:dyDescent="0.25">
      <c r="P1076" s="113"/>
    </row>
    <row r="1077" spans="16:16" x14ac:dyDescent="0.25">
      <c r="P1077" s="113"/>
    </row>
    <row r="1078" spans="16:16" x14ac:dyDescent="0.25">
      <c r="P1078" s="113"/>
    </row>
    <row r="1079" spans="16:16" x14ac:dyDescent="0.25">
      <c r="P1079" s="113"/>
    </row>
    <row r="1080" spans="16:16" x14ac:dyDescent="0.25">
      <c r="P1080" s="113"/>
    </row>
    <row r="1081" spans="16:16" x14ac:dyDescent="0.25">
      <c r="P1081" s="113"/>
    </row>
    <row r="1082" spans="16:16" x14ac:dyDescent="0.25">
      <c r="P1082" s="113"/>
    </row>
    <row r="1083" spans="16:16" x14ac:dyDescent="0.25">
      <c r="P1083" s="113"/>
    </row>
    <row r="1084" spans="16:16" x14ac:dyDescent="0.25">
      <c r="P1084" s="113"/>
    </row>
    <row r="1085" spans="16:16" x14ac:dyDescent="0.25">
      <c r="P1085" s="113"/>
    </row>
    <row r="1086" spans="16:16" x14ac:dyDescent="0.25">
      <c r="P1086" s="113"/>
    </row>
    <row r="1087" spans="16:16" x14ac:dyDescent="0.25">
      <c r="P1087" s="113"/>
    </row>
    <row r="1088" spans="16:16" x14ac:dyDescent="0.25">
      <c r="P1088" s="113"/>
    </row>
    <row r="1089" spans="16:16" x14ac:dyDescent="0.25">
      <c r="P1089" s="113"/>
    </row>
    <row r="1090" spans="16:16" x14ac:dyDescent="0.25">
      <c r="P1090" s="113"/>
    </row>
    <row r="1091" spans="16:16" x14ac:dyDescent="0.25">
      <c r="P1091" s="113"/>
    </row>
    <row r="1092" spans="16:16" x14ac:dyDescent="0.25">
      <c r="P1092" s="113"/>
    </row>
    <row r="1093" spans="16:16" x14ac:dyDescent="0.25">
      <c r="P1093" s="113"/>
    </row>
    <row r="1094" spans="16:16" x14ac:dyDescent="0.25">
      <c r="P1094" s="113"/>
    </row>
    <row r="1095" spans="16:16" x14ac:dyDescent="0.25">
      <c r="P1095" s="113"/>
    </row>
    <row r="1096" spans="16:16" x14ac:dyDescent="0.25">
      <c r="P1096" s="113"/>
    </row>
    <row r="1097" spans="16:16" x14ac:dyDescent="0.25">
      <c r="P1097" s="113"/>
    </row>
    <row r="1098" spans="16:16" x14ac:dyDescent="0.25">
      <c r="P1098" s="113"/>
    </row>
    <row r="1099" spans="16:16" x14ac:dyDescent="0.25">
      <c r="P1099" s="113"/>
    </row>
    <row r="1100" spans="16:16" x14ac:dyDescent="0.25">
      <c r="P1100" s="113"/>
    </row>
    <row r="1101" spans="16:16" x14ac:dyDescent="0.25">
      <c r="P1101" s="113"/>
    </row>
    <row r="1102" spans="16:16" x14ac:dyDescent="0.25">
      <c r="P1102" s="113"/>
    </row>
    <row r="1103" spans="16:16" x14ac:dyDescent="0.25">
      <c r="P1103" s="113"/>
    </row>
    <row r="1104" spans="16:16" x14ac:dyDescent="0.25">
      <c r="P1104" s="113"/>
    </row>
    <row r="1105" spans="16:16" x14ac:dyDescent="0.25">
      <c r="P1105" s="113"/>
    </row>
    <row r="1106" spans="16:16" x14ac:dyDescent="0.25">
      <c r="P1106" s="113"/>
    </row>
    <row r="1107" spans="16:16" x14ac:dyDescent="0.25">
      <c r="P1107" s="113"/>
    </row>
    <row r="1108" spans="16:16" x14ac:dyDescent="0.25">
      <c r="P1108" s="113"/>
    </row>
    <row r="1109" spans="16:16" x14ac:dyDescent="0.25">
      <c r="P1109" s="113"/>
    </row>
    <row r="1110" spans="16:16" x14ac:dyDescent="0.25">
      <c r="P1110" s="113"/>
    </row>
    <row r="1111" spans="16:16" x14ac:dyDescent="0.25">
      <c r="P1111" s="113"/>
    </row>
    <row r="1112" spans="16:16" x14ac:dyDescent="0.25">
      <c r="P1112" s="113"/>
    </row>
    <row r="1113" spans="16:16" x14ac:dyDescent="0.25">
      <c r="P1113" s="113"/>
    </row>
    <row r="1114" spans="16:16" x14ac:dyDescent="0.25">
      <c r="P1114" s="113"/>
    </row>
    <row r="1115" spans="16:16" x14ac:dyDescent="0.25">
      <c r="P1115" s="113"/>
    </row>
    <row r="1116" spans="16:16" x14ac:dyDescent="0.25">
      <c r="P1116" s="113"/>
    </row>
    <row r="1117" spans="16:16" x14ac:dyDescent="0.25">
      <c r="P1117" s="113"/>
    </row>
    <row r="1118" spans="16:16" x14ac:dyDescent="0.25">
      <c r="P1118" s="113"/>
    </row>
    <row r="1119" spans="16:16" x14ac:dyDescent="0.25">
      <c r="P1119" s="113"/>
    </row>
    <row r="1120" spans="16:16" x14ac:dyDescent="0.25">
      <c r="P1120" s="113"/>
    </row>
    <row r="1121" spans="16:16" x14ac:dyDescent="0.25">
      <c r="P1121" s="113"/>
    </row>
    <row r="1122" spans="16:16" x14ac:dyDescent="0.25">
      <c r="P1122" s="113"/>
    </row>
    <row r="1123" spans="16:16" x14ac:dyDescent="0.25">
      <c r="P1123" s="113"/>
    </row>
    <row r="1124" spans="16:16" x14ac:dyDescent="0.25">
      <c r="P1124" s="113"/>
    </row>
    <row r="1125" spans="16:16" x14ac:dyDescent="0.25">
      <c r="P1125" s="113"/>
    </row>
    <row r="1126" spans="16:16" x14ac:dyDescent="0.25">
      <c r="P1126" s="113"/>
    </row>
    <row r="1127" spans="16:16" x14ac:dyDescent="0.25">
      <c r="P1127" s="113"/>
    </row>
    <row r="1128" spans="16:16" x14ac:dyDescent="0.25">
      <c r="P1128" s="113"/>
    </row>
    <row r="1129" spans="16:16" x14ac:dyDescent="0.25">
      <c r="P1129" s="113"/>
    </row>
    <row r="1130" spans="16:16" x14ac:dyDescent="0.25">
      <c r="P1130" s="113"/>
    </row>
    <row r="1131" spans="16:16" x14ac:dyDescent="0.25">
      <c r="P1131" s="113"/>
    </row>
    <row r="1132" spans="16:16" x14ac:dyDescent="0.25">
      <c r="P1132" s="113"/>
    </row>
    <row r="1133" spans="16:16" x14ac:dyDescent="0.25">
      <c r="P1133" s="113"/>
    </row>
    <row r="1134" spans="16:16" x14ac:dyDescent="0.25">
      <c r="P1134" s="113"/>
    </row>
    <row r="1135" spans="16:16" x14ac:dyDescent="0.25">
      <c r="P1135" s="113"/>
    </row>
    <row r="1136" spans="16:16" x14ac:dyDescent="0.25">
      <c r="P1136" s="113"/>
    </row>
    <row r="1137" spans="16:16" x14ac:dyDescent="0.25">
      <c r="P1137" s="113"/>
    </row>
    <row r="1138" spans="16:16" x14ac:dyDescent="0.25">
      <c r="P1138" s="113"/>
    </row>
    <row r="1139" spans="16:16" x14ac:dyDescent="0.25">
      <c r="P1139" s="113"/>
    </row>
    <row r="1140" spans="16:16" x14ac:dyDescent="0.25">
      <c r="P1140" s="113"/>
    </row>
    <row r="1141" spans="16:16" x14ac:dyDescent="0.25">
      <c r="P1141" s="113"/>
    </row>
    <row r="1142" spans="16:16" x14ac:dyDescent="0.25">
      <c r="P1142" s="113"/>
    </row>
    <row r="1143" spans="16:16" x14ac:dyDescent="0.25">
      <c r="P1143" s="113"/>
    </row>
    <row r="1144" spans="16:16" x14ac:dyDescent="0.25">
      <c r="P1144" s="113"/>
    </row>
    <row r="1145" spans="16:16" x14ac:dyDescent="0.25">
      <c r="P1145" s="113"/>
    </row>
    <row r="1146" spans="16:16" x14ac:dyDescent="0.25">
      <c r="P1146" s="113"/>
    </row>
    <row r="1147" spans="16:16" x14ac:dyDescent="0.25">
      <c r="P1147" s="113"/>
    </row>
    <row r="1148" spans="16:16" x14ac:dyDescent="0.25">
      <c r="P1148" s="113"/>
    </row>
    <row r="1149" spans="16:16" x14ac:dyDescent="0.25">
      <c r="P1149" s="113"/>
    </row>
    <row r="1150" spans="16:16" x14ac:dyDescent="0.25">
      <c r="P1150" s="113"/>
    </row>
    <row r="1151" spans="16:16" x14ac:dyDescent="0.25">
      <c r="P1151" s="113"/>
    </row>
    <row r="1152" spans="16:16" x14ac:dyDescent="0.25">
      <c r="P1152" s="113"/>
    </row>
    <row r="1153" spans="16:16" x14ac:dyDescent="0.25">
      <c r="P1153" s="113"/>
    </row>
    <row r="1154" spans="16:16" x14ac:dyDescent="0.25">
      <c r="P1154" s="113"/>
    </row>
    <row r="1155" spans="16:16" x14ac:dyDescent="0.25">
      <c r="P1155" s="113"/>
    </row>
    <row r="1156" spans="16:16" x14ac:dyDescent="0.25">
      <c r="P1156" s="113"/>
    </row>
    <row r="1157" spans="16:16" x14ac:dyDescent="0.25">
      <c r="P1157" s="113"/>
    </row>
    <row r="1158" spans="16:16" x14ac:dyDescent="0.25">
      <c r="P1158" s="113"/>
    </row>
    <row r="1159" spans="16:16" x14ac:dyDescent="0.25">
      <c r="P1159" s="113"/>
    </row>
    <row r="1160" spans="16:16" x14ac:dyDescent="0.25">
      <c r="P1160" s="113"/>
    </row>
    <row r="1161" spans="16:16" x14ac:dyDescent="0.25">
      <c r="P1161" s="113"/>
    </row>
    <row r="1162" spans="16:16" x14ac:dyDescent="0.25">
      <c r="P1162" s="113"/>
    </row>
    <row r="1163" spans="16:16" x14ac:dyDescent="0.25">
      <c r="P1163" s="113"/>
    </row>
    <row r="1164" spans="16:16" x14ac:dyDescent="0.25">
      <c r="P1164" s="113"/>
    </row>
    <row r="1165" spans="16:16" x14ac:dyDescent="0.25">
      <c r="P1165" s="113"/>
    </row>
    <row r="1166" spans="16:16" x14ac:dyDescent="0.25">
      <c r="P1166" s="113"/>
    </row>
    <row r="1167" spans="16:16" x14ac:dyDescent="0.25">
      <c r="P1167" s="113"/>
    </row>
    <row r="1168" spans="16:16" x14ac:dyDescent="0.25">
      <c r="P1168" s="113"/>
    </row>
    <row r="1169" spans="16:16" x14ac:dyDescent="0.25">
      <c r="P1169" s="113"/>
    </row>
    <row r="1170" spans="16:16" x14ac:dyDescent="0.25">
      <c r="P1170" s="113"/>
    </row>
    <row r="1171" spans="16:16" x14ac:dyDescent="0.25">
      <c r="P1171" s="113"/>
    </row>
    <row r="1172" spans="16:16" x14ac:dyDescent="0.25">
      <c r="P1172" s="113"/>
    </row>
    <row r="1173" spans="16:16" x14ac:dyDescent="0.25">
      <c r="P1173" s="113"/>
    </row>
    <row r="1174" spans="16:16" x14ac:dyDescent="0.25">
      <c r="P1174" s="113"/>
    </row>
    <row r="1175" spans="16:16" x14ac:dyDescent="0.25">
      <c r="P1175" s="113"/>
    </row>
    <row r="1176" spans="16:16" x14ac:dyDescent="0.25">
      <c r="P1176" s="113"/>
    </row>
    <row r="1177" spans="16:16" x14ac:dyDescent="0.25">
      <c r="P1177" s="113"/>
    </row>
    <row r="1178" spans="16:16" x14ac:dyDescent="0.25">
      <c r="P1178" s="113"/>
    </row>
    <row r="1179" spans="16:16" x14ac:dyDescent="0.25">
      <c r="P1179" s="113"/>
    </row>
    <row r="1180" spans="16:16" x14ac:dyDescent="0.25">
      <c r="P1180" s="113"/>
    </row>
    <row r="1181" spans="16:16" x14ac:dyDescent="0.25">
      <c r="P1181" s="113"/>
    </row>
    <row r="1182" spans="16:16" x14ac:dyDescent="0.25">
      <c r="P1182" s="113"/>
    </row>
    <row r="1183" spans="16:16" x14ac:dyDescent="0.25">
      <c r="P1183" s="113"/>
    </row>
    <row r="1184" spans="16:16" x14ac:dyDescent="0.25">
      <c r="P1184" s="113"/>
    </row>
    <row r="1185" spans="16:16" x14ac:dyDescent="0.25">
      <c r="P1185" s="113"/>
    </row>
    <row r="1186" spans="16:16" x14ac:dyDescent="0.25">
      <c r="P1186" s="113"/>
    </row>
    <row r="1187" spans="16:16" x14ac:dyDescent="0.25">
      <c r="P1187" s="113"/>
    </row>
    <row r="1188" spans="16:16" x14ac:dyDescent="0.25">
      <c r="P1188" s="113"/>
    </row>
    <row r="1189" spans="16:16" x14ac:dyDescent="0.25">
      <c r="P1189" s="113"/>
    </row>
    <row r="1190" spans="16:16" x14ac:dyDescent="0.25">
      <c r="P1190" s="113"/>
    </row>
    <row r="1191" spans="16:16" x14ac:dyDescent="0.25">
      <c r="P1191" s="113"/>
    </row>
    <row r="1192" spans="16:16" x14ac:dyDescent="0.25">
      <c r="P1192" s="113"/>
    </row>
    <row r="1193" spans="16:16" x14ac:dyDescent="0.25">
      <c r="P1193" s="113"/>
    </row>
    <row r="1194" spans="16:16" x14ac:dyDescent="0.25">
      <c r="P1194" s="113"/>
    </row>
    <row r="1195" spans="16:16" x14ac:dyDescent="0.25">
      <c r="P1195" s="113"/>
    </row>
    <row r="1196" spans="16:16" x14ac:dyDescent="0.25">
      <c r="P1196" s="113"/>
    </row>
    <row r="1197" spans="16:16" x14ac:dyDescent="0.25">
      <c r="P1197" s="113"/>
    </row>
    <row r="1198" spans="16:16" x14ac:dyDescent="0.25">
      <c r="P1198" s="113"/>
    </row>
    <row r="1199" spans="16:16" x14ac:dyDescent="0.25">
      <c r="P1199" s="113"/>
    </row>
    <row r="1200" spans="16:16" x14ac:dyDescent="0.25">
      <c r="P1200" s="113"/>
    </row>
    <row r="1201" spans="16:16" x14ac:dyDescent="0.25">
      <c r="P1201" s="113"/>
    </row>
    <row r="1202" spans="16:16" x14ac:dyDescent="0.25">
      <c r="P1202" s="113"/>
    </row>
    <row r="1203" spans="16:16" x14ac:dyDescent="0.25">
      <c r="P1203" s="113"/>
    </row>
    <row r="1204" spans="16:16" x14ac:dyDescent="0.25">
      <c r="P1204" s="113"/>
    </row>
    <row r="1205" spans="16:16" x14ac:dyDescent="0.25">
      <c r="P1205" s="113"/>
    </row>
    <row r="1206" spans="16:16" x14ac:dyDescent="0.25">
      <c r="P1206" s="113"/>
    </row>
    <row r="1207" spans="16:16" x14ac:dyDescent="0.25">
      <c r="P1207" s="113"/>
    </row>
    <row r="1208" spans="16:16" x14ac:dyDescent="0.25">
      <c r="P1208" s="113"/>
    </row>
    <row r="1209" spans="16:16" x14ac:dyDescent="0.25">
      <c r="P1209" s="113"/>
    </row>
    <row r="1210" spans="16:16" x14ac:dyDescent="0.25">
      <c r="P1210" s="113"/>
    </row>
    <row r="1211" spans="16:16" x14ac:dyDescent="0.25">
      <c r="P1211" s="113"/>
    </row>
    <row r="1212" spans="16:16" x14ac:dyDescent="0.25">
      <c r="P1212" s="113"/>
    </row>
    <row r="1213" spans="16:16" x14ac:dyDescent="0.25">
      <c r="P1213" s="113"/>
    </row>
    <row r="1214" spans="16:16" x14ac:dyDescent="0.25">
      <c r="P1214" s="113"/>
    </row>
    <row r="1215" spans="16:16" x14ac:dyDescent="0.25">
      <c r="P1215" s="113"/>
    </row>
    <row r="1216" spans="16:16" x14ac:dyDescent="0.25">
      <c r="P1216" s="113"/>
    </row>
    <row r="1217" spans="16:16" x14ac:dyDescent="0.25">
      <c r="P1217" s="113"/>
    </row>
    <row r="1218" spans="16:16" x14ac:dyDescent="0.25">
      <c r="P1218" s="113"/>
    </row>
    <row r="1219" spans="16:16" x14ac:dyDescent="0.25">
      <c r="P1219" s="113"/>
    </row>
    <row r="1220" spans="16:16" x14ac:dyDescent="0.25">
      <c r="P1220" s="113"/>
    </row>
    <row r="1221" spans="16:16" x14ac:dyDescent="0.25">
      <c r="P1221" s="113"/>
    </row>
    <row r="1222" spans="16:16" x14ac:dyDescent="0.25">
      <c r="P1222" s="113"/>
    </row>
    <row r="1223" spans="16:16" x14ac:dyDescent="0.25">
      <c r="P1223" s="113"/>
    </row>
    <row r="1224" spans="16:16" x14ac:dyDescent="0.25">
      <c r="P1224" s="113"/>
    </row>
    <row r="1225" spans="16:16" x14ac:dyDescent="0.25">
      <c r="P1225" s="113"/>
    </row>
    <row r="1226" spans="16:16" x14ac:dyDescent="0.25">
      <c r="P1226" s="113"/>
    </row>
    <row r="1227" spans="16:16" x14ac:dyDescent="0.25">
      <c r="P1227" s="113"/>
    </row>
    <row r="1228" spans="16:16" x14ac:dyDescent="0.25">
      <c r="P1228" s="113"/>
    </row>
    <row r="1229" spans="16:16" x14ac:dyDescent="0.25">
      <c r="P1229" s="113"/>
    </row>
    <row r="1230" spans="16:16" x14ac:dyDescent="0.25">
      <c r="P1230" s="113"/>
    </row>
    <row r="1231" spans="16:16" x14ac:dyDescent="0.25">
      <c r="P1231" s="113"/>
    </row>
    <row r="1232" spans="16:16" x14ac:dyDescent="0.25">
      <c r="P1232" s="113"/>
    </row>
    <row r="1233" spans="16:16" x14ac:dyDescent="0.25">
      <c r="P1233" s="113"/>
    </row>
    <row r="1234" spans="16:16" x14ac:dyDescent="0.25">
      <c r="P1234" s="113"/>
    </row>
    <row r="1235" spans="16:16" x14ac:dyDescent="0.25">
      <c r="P1235" s="113"/>
    </row>
    <row r="1236" spans="16:16" x14ac:dyDescent="0.25">
      <c r="P1236" s="113"/>
    </row>
    <row r="1237" spans="16:16" x14ac:dyDescent="0.25">
      <c r="P1237" s="113"/>
    </row>
    <row r="1238" spans="16:16" x14ac:dyDescent="0.25">
      <c r="P1238" s="113"/>
    </row>
    <row r="1239" spans="16:16" x14ac:dyDescent="0.25">
      <c r="P1239" s="113"/>
    </row>
    <row r="1240" spans="16:16" x14ac:dyDescent="0.25">
      <c r="P1240" s="113"/>
    </row>
    <row r="1241" spans="16:16" x14ac:dyDescent="0.25">
      <c r="P1241" s="113"/>
    </row>
    <row r="1242" spans="16:16" x14ac:dyDescent="0.25">
      <c r="P1242" s="113"/>
    </row>
    <row r="1243" spans="16:16" x14ac:dyDescent="0.25">
      <c r="P1243" s="113"/>
    </row>
    <row r="1244" spans="16:16" x14ac:dyDescent="0.25">
      <c r="P1244" s="113"/>
    </row>
    <row r="1245" spans="16:16" x14ac:dyDescent="0.25">
      <c r="P1245" s="113"/>
    </row>
    <row r="1246" spans="16:16" x14ac:dyDescent="0.25">
      <c r="P1246" s="113"/>
    </row>
    <row r="1247" spans="16:16" x14ac:dyDescent="0.25">
      <c r="P1247" s="113"/>
    </row>
    <row r="1248" spans="16:16" x14ac:dyDescent="0.25">
      <c r="P1248" s="113"/>
    </row>
    <row r="1249" spans="16:16" x14ac:dyDescent="0.25">
      <c r="P1249" s="113"/>
    </row>
    <row r="1250" spans="16:16" x14ac:dyDescent="0.25">
      <c r="P1250" s="113"/>
    </row>
    <row r="1251" spans="16:16" x14ac:dyDescent="0.25">
      <c r="P1251" s="113"/>
    </row>
    <row r="1252" spans="16:16" x14ac:dyDescent="0.25">
      <c r="P1252" s="113"/>
    </row>
    <row r="1253" spans="16:16" x14ac:dyDescent="0.25">
      <c r="P1253" s="113"/>
    </row>
    <row r="1254" spans="16:16" x14ac:dyDescent="0.25">
      <c r="P1254" s="113"/>
    </row>
    <row r="1255" spans="16:16" x14ac:dyDescent="0.25">
      <c r="P1255" s="113"/>
    </row>
    <row r="1256" spans="16:16" x14ac:dyDescent="0.25">
      <c r="P1256" s="113"/>
    </row>
    <row r="1257" spans="16:16" x14ac:dyDescent="0.25">
      <c r="P1257" s="113"/>
    </row>
    <row r="1258" spans="16:16" x14ac:dyDescent="0.25">
      <c r="P1258" s="113"/>
    </row>
    <row r="1259" spans="16:16" x14ac:dyDescent="0.25">
      <c r="P1259" s="113"/>
    </row>
    <row r="1260" spans="16:16" x14ac:dyDescent="0.25">
      <c r="P1260" s="113"/>
    </row>
    <row r="1261" spans="16:16" x14ac:dyDescent="0.25">
      <c r="P1261" s="113"/>
    </row>
    <row r="1262" spans="16:16" x14ac:dyDescent="0.25">
      <c r="P1262" s="113"/>
    </row>
    <row r="1263" spans="16:16" x14ac:dyDescent="0.25">
      <c r="P1263" s="113"/>
    </row>
    <row r="1264" spans="16:16" x14ac:dyDescent="0.25">
      <c r="P1264" s="113"/>
    </row>
    <row r="1265" spans="16:16" x14ac:dyDescent="0.25">
      <c r="P1265" s="113"/>
    </row>
    <row r="1266" spans="16:16" x14ac:dyDescent="0.25">
      <c r="P1266" s="113"/>
    </row>
    <row r="1267" spans="16:16" x14ac:dyDescent="0.25">
      <c r="P1267" s="113"/>
    </row>
    <row r="1268" spans="16:16" x14ac:dyDescent="0.25">
      <c r="P1268" s="113"/>
    </row>
    <row r="1269" spans="16:16" x14ac:dyDescent="0.25">
      <c r="P1269" s="113"/>
    </row>
    <row r="1270" spans="16:16" x14ac:dyDescent="0.25">
      <c r="P1270" s="113"/>
    </row>
    <row r="1271" spans="16:16" x14ac:dyDescent="0.25">
      <c r="P1271" s="113"/>
    </row>
    <row r="1272" spans="16:16" x14ac:dyDescent="0.25">
      <c r="P1272" s="113"/>
    </row>
    <row r="1273" spans="16:16" x14ac:dyDescent="0.25">
      <c r="P1273" s="113"/>
    </row>
    <row r="1274" spans="16:16" x14ac:dyDescent="0.25">
      <c r="P1274" s="113"/>
    </row>
    <row r="1275" spans="16:16" x14ac:dyDescent="0.25">
      <c r="P1275" s="113"/>
    </row>
    <row r="1276" spans="16:16" x14ac:dyDescent="0.25">
      <c r="P1276" s="113"/>
    </row>
    <row r="1277" spans="16:16" x14ac:dyDescent="0.25">
      <c r="P1277" s="113"/>
    </row>
    <row r="1278" spans="16:16" x14ac:dyDescent="0.25">
      <c r="P1278" s="113"/>
    </row>
    <row r="1279" spans="16:16" x14ac:dyDescent="0.25">
      <c r="P1279" s="113"/>
    </row>
    <row r="1280" spans="16:16" x14ac:dyDescent="0.25">
      <c r="P1280" s="113"/>
    </row>
    <row r="1281" spans="16:16" x14ac:dyDescent="0.25">
      <c r="P1281" s="113"/>
    </row>
    <row r="1282" spans="16:16" x14ac:dyDescent="0.25">
      <c r="P1282" s="113"/>
    </row>
    <row r="1283" spans="16:16" x14ac:dyDescent="0.25">
      <c r="P1283" s="113"/>
    </row>
    <row r="1284" spans="16:16" x14ac:dyDescent="0.25">
      <c r="P1284" s="113"/>
    </row>
    <row r="1285" spans="16:16" x14ac:dyDescent="0.25">
      <c r="P1285" s="113"/>
    </row>
    <row r="1286" spans="16:16" x14ac:dyDescent="0.25">
      <c r="P1286" s="113"/>
    </row>
    <row r="1287" spans="16:16" x14ac:dyDescent="0.25">
      <c r="P1287" s="113"/>
    </row>
    <row r="1288" spans="16:16" x14ac:dyDescent="0.25">
      <c r="P1288" s="113"/>
    </row>
    <row r="1289" spans="16:16" x14ac:dyDescent="0.25">
      <c r="P1289" s="113"/>
    </row>
    <row r="1290" spans="16:16" x14ac:dyDescent="0.25">
      <c r="P1290" s="113"/>
    </row>
    <row r="1291" spans="16:16" x14ac:dyDescent="0.25">
      <c r="P1291" s="113"/>
    </row>
    <row r="1292" spans="16:16" x14ac:dyDescent="0.25">
      <c r="P1292" s="113"/>
    </row>
    <row r="1293" spans="16:16" x14ac:dyDescent="0.25">
      <c r="P1293" s="113"/>
    </row>
    <row r="1294" spans="16:16" x14ac:dyDescent="0.25">
      <c r="P1294" s="113"/>
    </row>
    <row r="1295" spans="16:16" x14ac:dyDescent="0.25">
      <c r="P1295" s="113"/>
    </row>
    <row r="1296" spans="16:16" x14ac:dyDescent="0.25">
      <c r="P1296" s="113"/>
    </row>
    <row r="1297" spans="16:16" x14ac:dyDescent="0.25">
      <c r="P1297" s="113"/>
    </row>
    <row r="1298" spans="16:16" x14ac:dyDescent="0.25">
      <c r="P1298" s="113"/>
    </row>
    <row r="1299" spans="16:16" x14ac:dyDescent="0.25">
      <c r="P1299" s="113"/>
    </row>
    <row r="1300" spans="16:16" x14ac:dyDescent="0.25">
      <c r="P1300" s="113"/>
    </row>
    <row r="1301" spans="16:16" x14ac:dyDescent="0.25">
      <c r="P1301" s="113"/>
    </row>
    <row r="1302" spans="16:16" x14ac:dyDescent="0.25">
      <c r="P1302" s="113"/>
    </row>
    <row r="1303" spans="16:16" x14ac:dyDescent="0.25">
      <c r="P1303" s="113"/>
    </row>
    <row r="1304" spans="16:16" x14ac:dyDescent="0.25">
      <c r="P1304" s="113"/>
    </row>
    <row r="1305" spans="16:16" x14ac:dyDescent="0.25">
      <c r="P1305" s="113"/>
    </row>
    <row r="1306" spans="16:16" x14ac:dyDescent="0.25">
      <c r="P1306" s="113"/>
    </row>
    <row r="1307" spans="16:16" x14ac:dyDescent="0.25">
      <c r="P1307" s="113"/>
    </row>
    <row r="1308" spans="16:16" x14ac:dyDescent="0.25">
      <c r="P1308" s="113"/>
    </row>
    <row r="1309" spans="16:16" x14ac:dyDescent="0.25">
      <c r="P1309" s="113"/>
    </row>
    <row r="1310" spans="16:16" x14ac:dyDescent="0.25">
      <c r="P1310" s="113"/>
    </row>
    <row r="1311" spans="16:16" x14ac:dyDescent="0.25">
      <c r="P1311" s="113"/>
    </row>
    <row r="1312" spans="16:16" x14ac:dyDescent="0.25">
      <c r="P1312" s="113"/>
    </row>
    <row r="1313" spans="16:16" x14ac:dyDescent="0.25">
      <c r="P1313" s="113"/>
    </row>
    <row r="1314" spans="16:16" x14ac:dyDescent="0.25">
      <c r="P1314" s="113"/>
    </row>
    <row r="1315" spans="16:16" x14ac:dyDescent="0.25">
      <c r="P1315" s="113"/>
    </row>
    <row r="1316" spans="16:16" x14ac:dyDescent="0.25">
      <c r="P1316" s="113"/>
    </row>
    <row r="1317" spans="16:16" x14ac:dyDescent="0.25">
      <c r="P1317" s="113"/>
    </row>
    <row r="1318" spans="16:16" x14ac:dyDescent="0.25">
      <c r="P1318" s="113"/>
    </row>
    <row r="1319" spans="16:16" x14ac:dyDescent="0.25">
      <c r="P1319" s="113"/>
    </row>
    <row r="1320" spans="16:16" x14ac:dyDescent="0.25">
      <c r="P1320" s="113"/>
    </row>
    <row r="1321" spans="16:16" x14ac:dyDescent="0.25">
      <c r="P1321" s="113"/>
    </row>
    <row r="1322" spans="16:16" x14ac:dyDescent="0.25">
      <c r="P1322" s="113"/>
    </row>
    <row r="1323" spans="16:16" x14ac:dyDescent="0.25">
      <c r="P1323" s="113"/>
    </row>
    <row r="1324" spans="16:16" x14ac:dyDescent="0.25">
      <c r="P1324" s="113"/>
    </row>
    <row r="1325" spans="16:16" x14ac:dyDescent="0.25">
      <c r="P1325" s="113"/>
    </row>
    <row r="1326" spans="16:16" x14ac:dyDescent="0.25">
      <c r="P1326" s="113"/>
    </row>
    <row r="1327" spans="16:16" x14ac:dyDescent="0.25">
      <c r="P1327" s="113"/>
    </row>
    <row r="1328" spans="16:16" x14ac:dyDescent="0.25">
      <c r="P1328" s="113"/>
    </row>
    <row r="1329" spans="16:16" x14ac:dyDescent="0.25">
      <c r="P1329" s="113"/>
    </row>
    <row r="1330" spans="16:16" x14ac:dyDescent="0.25">
      <c r="P1330" s="113"/>
    </row>
    <row r="1331" spans="16:16" x14ac:dyDescent="0.25">
      <c r="P1331" s="113"/>
    </row>
    <row r="1332" spans="16:16" x14ac:dyDescent="0.25">
      <c r="P1332" s="113"/>
    </row>
    <row r="1333" spans="16:16" x14ac:dyDescent="0.25">
      <c r="P1333" s="113"/>
    </row>
    <row r="1334" spans="16:16" x14ac:dyDescent="0.25">
      <c r="P1334" s="113"/>
    </row>
    <row r="1335" spans="16:16" x14ac:dyDescent="0.25">
      <c r="P1335" s="113"/>
    </row>
    <row r="1336" spans="16:16" x14ac:dyDescent="0.25">
      <c r="P1336" s="113"/>
    </row>
    <row r="1337" spans="16:16" x14ac:dyDescent="0.25">
      <c r="P1337" s="113"/>
    </row>
    <row r="1338" spans="16:16" x14ac:dyDescent="0.25">
      <c r="P1338" s="113"/>
    </row>
    <row r="1339" spans="16:16" x14ac:dyDescent="0.25">
      <c r="P1339" s="113"/>
    </row>
    <row r="1340" spans="16:16" x14ac:dyDescent="0.25">
      <c r="P1340" s="113"/>
    </row>
    <row r="1341" spans="16:16" x14ac:dyDescent="0.25">
      <c r="P1341" s="113"/>
    </row>
    <row r="1342" spans="16:16" x14ac:dyDescent="0.25">
      <c r="P1342" s="113"/>
    </row>
    <row r="1343" spans="16:16" x14ac:dyDescent="0.25">
      <c r="P1343" s="113"/>
    </row>
    <row r="1344" spans="16:16" x14ac:dyDescent="0.25">
      <c r="P1344" s="113"/>
    </row>
    <row r="1345" spans="16:16" x14ac:dyDescent="0.25">
      <c r="P1345" s="113"/>
    </row>
    <row r="1346" spans="16:16" x14ac:dyDescent="0.25">
      <c r="P1346" s="113"/>
    </row>
    <row r="1347" spans="16:16" x14ac:dyDescent="0.25">
      <c r="P1347" s="113"/>
    </row>
    <row r="1348" spans="16:16" x14ac:dyDescent="0.25">
      <c r="P1348" s="113"/>
    </row>
    <row r="1349" spans="16:16" x14ac:dyDescent="0.25">
      <c r="P1349" s="113"/>
    </row>
    <row r="1350" spans="16:16" x14ac:dyDescent="0.25">
      <c r="P1350" s="113"/>
    </row>
    <row r="1351" spans="16:16" x14ac:dyDescent="0.25">
      <c r="P1351" s="113"/>
    </row>
    <row r="1352" spans="16:16" x14ac:dyDescent="0.25">
      <c r="P1352" s="113"/>
    </row>
    <row r="1353" spans="16:16" x14ac:dyDescent="0.25">
      <c r="P1353" s="113"/>
    </row>
    <row r="1354" spans="16:16" x14ac:dyDescent="0.25">
      <c r="P1354" s="113"/>
    </row>
    <row r="1355" spans="16:16" x14ac:dyDescent="0.25">
      <c r="P1355" s="113"/>
    </row>
    <row r="1356" spans="16:16" x14ac:dyDescent="0.25">
      <c r="P1356" s="113"/>
    </row>
    <row r="1357" spans="16:16" x14ac:dyDescent="0.25">
      <c r="P1357" s="113"/>
    </row>
    <row r="1358" spans="16:16" x14ac:dyDescent="0.25">
      <c r="P1358" s="113"/>
    </row>
    <row r="1359" spans="16:16" x14ac:dyDescent="0.25">
      <c r="P1359" s="113"/>
    </row>
    <row r="1360" spans="16:16" x14ac:dyDescent="0.25">
      <c r="P1360" s="113"/>
    </row>
    <row r="1361" spans="16:16" x14ac:dyDescent="0.25">
      <c r="P1361" s="113"/>
    </row>
    <row r="1362" spans="16:16" x14ac:dyDescent="0.25">
      <c r="P1362" s="113"/>
    </row>
    <row r="1363" spans="16:16" x14ac:dyDescent="0.25">
      <c r="P1363" s="113"/>
    </row>
    <row r="1364" spans="16:16" x14ac:dyDescent="0.25">
      <c r="P1364" s="113"/>
    </row>
    <row r="1365" spans="16:16" x14ac:dyDescent="0.25">
      <c r="P1365" s="113"/>
    </row>
    <row r="1366" spans="16:16" x14ac:dyDescent="0.25">
      <c r="P1366" s="113"/>
    </row>
    <row r="1367" spans="16:16" x14ac:dyDescent="0.25">
      <c r="P1367" s="113"/>
    </row>
    <row r="1368" spans="16:16" x14ac:dyDescent="0.25">
      <c r="P1368" s="113"/>
    </row>
    <row r="1369" spans="16:16" x14ac:dyDescent="0.25">
      <c r="P1369" s="113"/>
    </row>
    <row r="1370" spans="16:16" x14ac:dyDescent="0.25">
      <c r="P1370" s="113"/>
    </row>
    <row r="1371" spans="16:16" x14ac:dyDescent="0.25">
      <c r="P1371" s="113"/>
    </row>
    <row r="1372" spans="16:16" x14ac:dyDescent="0.25">
      <c r="P1372" s="113"/>
    </row>
    <row r="1373" spans="16:16" x14ac:dyDescent="0.25">
      <c r="P1373" s="113"/>
    </row>
    <row r="1374" spans="16:16" x14ac:dyDescent="0.25">
      <c r="P1374" s="113"/>
    </row>
    <row r="1375" spans="16:16" x14ac:dyDescent="0.25">
      <c r="P1375" s="113"/>
    </row>
    <row r="1376" spans="16:16" x14ac:dyDescent="0.25">
      <c r="P1376" s="113"/>
    </row>
    <row r="1377" spans="16:16" x14ac:dyDescent="0.25">
      <c r="P1377" s="113"/>
    </row>
    <row r="1378" spans="16:16" x14ac:dyDescent="0.25">
      <c r="P1378" s="113"/>
    </row>
    <row r="1379" spans="16:16" x14ac:dyDescent="0.25">
      <c r="P1379" s="113"/>
    </row>
    <row r="1380" spans="16:16" x14ac:dyDescent="0.25">
      <c r="P1380" s="113"/>
    </row>
    <row r="1381" spans="16:16" x14ac:dyDescent="0.25">
      <c r="P1381" s="113"/>
    </row>
    <row r="1382" spans="16:16" x14ac:dyDescent="0.25">
      <c r="P1382" s="113"/>
    </row>
    <row r="1383" spans="16:16" x14ac:dyDescent="0.25">
      <c r="P1383" s="113"/>
    </row>
    <row r="1384" spans="16:16" x14ac:dyDescent="0.25">
      <c r="P1384" s="113"/>
    </row>
    <row r="1385" spans="16:16" x14ac:dyDescent="0.25">
      <c r="P1385" s="113"/>
    </row>
    <row r="1386" spans="16:16" x14ac:dyDescent="0.25">
      <c r="P1386" s="113"/>
    </row>
    <row r="1387" spans="16:16" x14ac:dyDescent="0.25">
      <c r="P1387" s="113"/>
    </row>
    <row r="1388" spans="16:16" x14ac:dyDescent="0.25">
      <c r="P1388" s="113"/>
    </row>
    <row r="1389" spans="16:16" x14ac:dyDescent="0.25">
      <c r="P1389" s="113"/>
    </row>
    <row r="1390" spans="16:16" x14ac:dyDescent="0.25">
      <c r="P1390" s="113"/>
    </row>
    <row r="1391" spans="16:16" x14ac:dyDescent="0.25">
      <c r="P1391" s="113"/>
    </row>
    <row r="1392" spans="16:16" x14ac:dyDescent="0.25">
      <c r="P1392" s="113"/>
    </row>
    <row r="1393" spans="16:16" x14ac:dyDescent="0.25">
      <c r="P1393" s="113"/>
    </row>
    <row r="1394" spans="16:16" x14ac:dyDescent="0.25">
      <c r="P1394" s="113"/>
    </row>
    <row r="1395" spans="16:16" x14ac:dyDescent="0.25">
      <c r="P1395" s="113"/>
    </row>
    <row r="1396" spans="16:16" x14ac:dyDescent="0.25">
      <c r="P1396" s="113"/>
    </row>
    <row r="1397" spans="16:16" x14ac:dyDescent="0.25">
      <c r="P1397" s="113"/>
    </row>
    <row r="1398" spans="16:16" x14ac:dyDescent="0.25">
      <c r="P1398" s="113"/>
    </row>
    <row r="1399" spans="16:16" x14ac:dyDescent="0.25">
      <c r="P1399" s="113"/>
    </row>
    <row r="1400" spans="16:16" x14ac:dyDescent="0.25">
      <c r="P1400" s="113"/>
    </row>
    <row r="1401" spans="16:16" x14ac:dyDescent="0.25">
      <c r="P1401" s="113"/>
    </row>
    <row r="1402" spans="16:16" x14ac:dyDescent="0.25">
      <c r="P1402" s="113"/>
    </row>
    <row r="1403" spans="16:16" x14ac:dyDescent="0.25">
      <c r="P1403" s="113"/>
    </row>
    <row r="1404" spans="16:16" x14ac:dyDescent="0.25">
      <c r="P1404" s="113"/>
    </row>
    <row r="1405" spans="16:16" x14ac:dyDescent="0.25">
      <c r="P1405" s="113"/>
    </row>
    <row r="1406" spans="16:16" x14ac:dyDescent="0.25">
      <c r="P1406" s="113"/>
    </row>
    <row r="1407" spans="16:16" x14ac:dyDescent="0.25">
      <c r="P1407" s="113"/>
    </row>
    <row r="1408" spans="16:16" x14ac:dyDescent="0.25">
      <c r="P1408" s="113"/>
    </row>
    <row r="1409" spans="16:16" x14ac:dyDescent="0.25">
      <c r="P1409" s="113"/>
    </row>
    <row r="1410" spans="16:16" x14ac:dyDescent="0.25">
      <c r="P1410" s="113"/>
    </row>
    <row r="1411" spans="16:16" x14ac:dyDescent="0.25">
      <c r="P1411" s="113"/>
    </row>
    <row r="1412" spans="16:16" x14ac:dyDescent="0.25">
      <c r="P1412" s="113"/>
    </row>
    <row r="1413" spans="16:16" x14ac:dyDescent="0.25">
      <c r="P1413" s="113"/>
    </row>
    <row r="1414" spans="16:16" x14ac:dyDescent="0.25">
      <c r="P1414" s="113"/>
    </row>
    <row r="1415" spans="16:16" x14ac:dyDescent="0.25">
      <c r="P1415" s="113"/>
    </row>
    <row r="1416" spans="16:16" x14ac:dyDescent="0.25">
      <c r="P1416" s="113"/>
    </row>
    <row r="1417" spans="16:16" x14ac:dyDescent="0.25">
      <c r="P1417" s="113"/>
    </row>
    <row r="1418" spans="16:16" x14ac:dyDescent="0.25">
      <c r="P1418" s="113"/>
    </row>
    <row r="1419" spans="16:16" x14ac:dyDescent="0.25">
      <c r="P1419" s="113"/>
    </row>
    <row r="1420" spans="16:16" x14ac:dyDescent="0.25">
      <c r="P1420" s="113"/>
    </row>
    <row r="1421" spans="16:16" x14ac:dyDescent="0.25">
      <c r="P1421" s="113"/>
    </row>
    <row r="1422" spans="16:16" x14ac:dyDescent="0.25">
      <c r="P1422" s="113"/>
    </row>
    <row r="1423" spans="16:16" x14ac:dyDescent="0.25">
      <c r="P1423" s="113"/>
    </row>
    <row r="1424" spans="16:16" x14ac:dyDescent="0.25">
      <c r="P1424" s="113"/>
    </row>
    <row r="1425" spans="16:16" x14ac:dyDescent="0.25">
      <c r="P1425" s="113"/>
    </row>
    <row r="1426" spans="16:16" x14ac:dyDescent="0.25">
      <c r="P1426" s="113"/>
    </row>
    <row r="1427" spans="16:16" x14ac:dyDescent="0.25">
      <c r="P1427" s="113"/>
    </row>
    <row r="1428" spans="16:16" x14ac:dyDescent="0.25">
      <c r="P1428" s="113"/>
    </row>
    <row r="1429" spans="16:16" x14ac:dyDescent="0.25">
      <c r="P1429" s="113"/>
    </row>
    <row r="1430" spans="16:16" x14ac:dyDescent="0.25">
      <c r="P1430" s="113"/>
    </row>
    <row r="1431" spans="16:16" x14ac:dyDescent="0.25">
      <c r="P1431" s="113"/>
    </row>
    <row r="1432" spans="16:16" x14ac:dyDescent="0.25">
      <c r="P1432" s="113"/>
    </row>
    <row r="1433" spans="16:16" x14ac:dyDescent="0.25">
      <c r="P1433" s="113"/>
    </row>
    <row r="1434" spans="16:16" x14ac:dyDescent="0.25">
      <c r="P1434" s="113"/>
    </row>
    <row r="1435" spans="16:16" x14ac:dyDescent="0.25">
      <c r="P1435" s="113"/>
    </row>
    <row r="1436" spans="16:16" x14ac:dyDescent="0.25">
      <c r="P1436" s="113"/>
    </row>
    <row r="1437" spans="16:16" x14ac:dyDescent="0.25">
      <c r="P1437" s="113"/>
    </row>
    <row r="1438" spans="16:16" x14ac:dyDescent="0.25">
      <c r="P1438" s="113"/>
    </row>
    <row r="1439" spans="16:16" x14ac:dyDescent="0.25">
      <c r="P1439" s="113"/>
    </row>
    <row r="1440" spans="16:16" x14ac:dyDescent="0.25">
      <c r="P1440" s="113"/>
    </row>
    <row r="1441" spans="16:16" x14ac:dyDescent="0.25">
      <c r="P1441" s="113"/>
    </row>
    <row r="1442" spans="16:16" x14ac:dyDescent="0.25">
      <c r="P1442" s="113"/>
    </row>
    <row r="1443" spans="16:16" x14ac:dyDescent="0.25">
      <c r="P1443" s="113"/>
    </row>
    <row r="1444" spans="16:16" x14ac:dyDescent="0.25">
      <c r="P1444" s="113"/>
    </row>
    <row r="1445" spans="16:16" x14ac:dyDescent="0.25">
      <c r="P1445" s="113"/>
    </row>
    <row r="1446" spans="16:16" x14ac:dyDescent="0.25">
      <c r="P1446" s="113"/>
    </row>
    <row r="1447" spans="16:16" x14ac:dyDescent="0.25">
      <c r="P1447" s="113"/>
    </row>
    <row r="1448" spans="16:16" x14ac:dyDescent="0.25">
      <c r="P1448" s="113"/>
    </row>
    <row r="1449" spans="16:16" x14ac:dyDescent="0.25">
      <c r="P1449" s="113"/>
    </row>
    <row r="1450" spans="16:16" x14ac:dyDescent="0.25">
      <c r="P1450" s="113"/>
    </row>
    <row r="1451" spans="16:16" x14ac:dyDescent="0.25">
      <c r="P1451" s="113"/>
    </row>
    <row r="1452" spans="16:16" x14ac:dyDescent="0.25">
      <c r="P1452" s="113"/>
    </row>
    <row r="1453" spans="16:16" x14ac:dyDescent="0.25">
      <c r="P1453" s="113"/>
    </row>
    <row r="1454" spans="16:16" x14ac:dyDescent="0.25">
      <c r="P1454" s="113"/>
    </row>
    <row r="1455" spans="16:16" x14ac:dyDescent="0.25">
      <c r="P1455" s="113"/>
    </row>
    <row r="1456" spans="16:16" x14ac:dyDescent="0.25">
      <c r="P1456" s="113"/>
    </row>
    <row r="1457" spans="16:16" x14ac:dyDescent="0.25">
      <c r="P1457" s="113"/>
    </row>
    <row r="1458" spans="16:16" x14ac:dyDescent="0.25">
      <c r="P1458" s="113"/>
    </row>
    <row r="1459" spans="16:16" x14ac:dyDescent="0.25">
      <c r="P1459" s="113"/>
    </row>
    <row r="1460" spans="16:16" x14ac:dyDescent="0.25">
      <c r="P1460" s="113"/>
    </row>
    <row r="1461" spans="16:16" x14ac:dyDescent="0.25">
      <c r="P1461" s="113"/>
    </row>
    <row r="1462" spans="16:16" x14ac:dyDescent="0.25">
      <c r="P1462" s="113"/>
    </row>
    <row r="1463" spans="16:16" x14ac:dyDescent="0.25">
      <c r="P1463" s="113"/>
    </row>
    <row r="1464" spans="16:16" x14ac:dyDescent="0.25">
      <c r="P1464" s="113"/>
    </row>
    <row r="1465" spans="16:16" x14ac:dyDescent="0.25">
      <c r="P1465" s="113"/>
    </row>
    <row r="1466" spans="16:16" x14ac:dyDescent="0.25">
      <c r="P1466" s="113"/>
    </row>
    <row r="1467" spans="16:16" x14ac:dyDescent="0.25">
      <c r="P1467" s="113"/>
    </row>
    <row r="1468" spans="16:16" x14ac:dyDescent="0.25">
      <c r="P1468" s="113"/>
    </row>
    <row r="1469" spans="16:16" x14ac:dyDescent="0.25">
      <c r="P1469" s="113"/>
    </row>
    <row r="1470" spans="16:16" x14ac:dyDescent="0.25">
      <c r="P1470" s="113"/>
    </row>
    <row r="1471" spans="16:16" x14ac:dyDescent="0.25">
      <c r="P1471" s="113"/>
    </row>
    <row r="1472" spans="16:16" x14ac:dyDescent="0.25">
      <c r="P1472" s="113"/>
    </row>
    <row r="1473" spans="16:16" x14ac:dyDescent="0.25">
      <c r="P1473" s="113"/>
    </row>
    <row r="1474" spans="16:16" x14ac:dyDescent="0.25">
      <c r="P1474" s="113"/>
    </row>
    <row r="1475" spans="16:16" x14ac:dyDescent="0.25">
      <c r="P1475" s="113"/>
    </row>
    <row r="1476" spans="16:16" x14ac:dyDescent="0.25">
      <c r="P1476" s="113"/>
    </row>
    <row r="1477" spans="16:16" x14ac:dyDescent="0.25">
      <c r="P1477" s="113"/>
    </row>
    <row r="1478" spans="16:16" x14ac:dyDescent="0.25">
      <c r="P1478" s="113"/>
    </row>
    <row r="1479" spans="16:16" x14ac:dyDescent="0.25">
      <c r="P1479" s="113"/>
    </row>
    <row r="1480" spans="16:16" x14ac:dyDescent="0.25">
      <c r="P1480" s="113"/>
    </row>
    <row r="1481" spans="16:16" x14ac:dyDescent="0.25">
      <c r="P1481" s="113"/>
    </row>
    <row r="1482" spans="16:16" x14ac:dyDescent="0.25">
      <c r="P1482" s="113"/>
    </row>
    <row r="1483" spans="16:16" x14ac:dyDescent="0.25">
      <c r="P1483" s="113"/>
    </row>
    <row r="1484" spans="16:16" x14ac:dyDescent="0.25">
      <c r="P1484" s="113"/>
    </row>
    <row r="1485" spans="16:16" x14ac:dyDescent="0.25">
      <c r="P1485" s="113"/>
    </row>
    <row r="1486" spans="16:16" x14ac:dyDescent="0.25">
      <c r="P1486" s="113"/>
    </row>
    <row r="1487" spans="16:16" x14ac:dyDescent="0.25">
      <c r="P1487" s="113"/>
    </row>
    <row r="1488" spans="16:16" x14ac:dyDescent="0.25">
      <c r="P1488" s="113"/>
    </row>
    <row r="1489" spans="16:16" x14ac:dyDescent="0.25">
      <c r="P1489" s="113"/>
    </row>
    <row r="1490" spans="16:16" x14ac:dyDescent="0.25">
      <c r="P1490" s="113"/>
    </row>
    <row r="1491" spans="16:16" x14ac:dyDescent="0.25">
      <c r="P1491" s="113"/>
    </row>
    <row r="1492" spans="16:16" x14ac:dyDescent="0.25">
      <c r="P1492" s="113"/>
    </row>
    <row r="1493" spans="16:16" x14ac:dyDescent="0.25">
      <c r="P1493" s="113"/>
    </row>
    <row r="1494" spans="16:16" x14ac:dyDescent="0.25">
      <c r="P1494" s="113"/>
    </row>
    <row r="1495" spans="16:16" x14ac:dyDescent="0.25">
      <c r="P1495" s="113"/>
    </row>
    <row r="1496" spans="16:16" x14ac:dyDescent="0.25">
      <c r="P1496" s="113"/>
    </row>
    <row r="1497" spans="16:16" x14ac:dyDescent="0.25">
      <c r="P1497" s="113"/>
    </row>
    <row r="1498" spans="16:16" x14ac:dyDescent="0.25">
      <c r="P1498" s="113"/>
    </row>
    <row r="1499" spans="16:16" x14ac:dyDescent="0.25">
      <c r="P1499" s="113"/>
    </row>
    <row r="1500" spans="16:16" x14ac:dyDescent="0.25">
      <c r="P1500" s="113"/>
    </row>
    <row r="1501" spans="16:16" x14ac:dyDescent="0.25">
      <c r="P1501" s="113"/>
    </row>
    <row r="1502" spans="16:16" x14ac:dyDescent="0.25">
      <c r="P1502" s="113"/>
    </row>
    <row r="1503" spans="16:16" x14ac:dyDescent="0.25">
      <c r="P1503" s="113"/>
    </row>
    <row r="1504" spans="16:16" x14ac:dyDescent="0.25">
      <c r="P1504" s="113"/>
    </row>
    <row r="1505" spans="16:16" x14ac:dyDescent="0.25">
      <c r="P1505" s="113"/>
    </row>
    <row r="1506" spans="16:16" x14ac:dyDescent="0.25">
      <c r="P1506" s="113"/>
    </row>
    <row r="1507" spans="16:16" x14ac:dyDescent="0.25">
      <c r="P1507" s="113"/>
    </row>
    <row r="1508" spans="16:16" x14ac:dyDescent="0.25">
      <c r="P1508" s="113"/>
    </row>
    <row r="1509" spans="16:16" x14ac:dyDescent="0.25">
      <c r="P1509" s="113"/>
    </row>
    <row r="1510" spans="16:16" x14ac:dyDescent="0.25">
      <c r="P1510" s="113"/>
    </row>
    <row r="1511" spans="16:16" x14ac:dyDescent="0.25">
      <c r="P1511" s="113"/>
    </row>
    <row r="1512" spans="16:16" x14ac:dyDescent="0.25">
      <c r="P1512" s="113"/>
    </row>
    <row r="1513" spans="16:16" x14ac:dyDescent="0.25">
      <c r="P1513" s="113"/>
    </row>
    <row r="1514" spans="16:16" x14ac:dyDescent="0.25">
      <c r="P1514" s="113"/>
    </row>
    <row r="1515" spans="16:16" x14ac:dyDescent="0.25">
      <c r="P1515" s="113"/>
    </row>
    <row r="1516" spans="16:16" x14ac:dyDescent="0.25">
      <c r="P1516" s="113"/>
    </row>
    <row r="1517" spans="16:16" x14ac:dyDescent="0.25">
      <c r="P1517" s="113"/>
    </row>
    <row r="1518" spans="16:16" x14ac:dyDescent="0.25">
      <c r="P1518" s="113"/>
    </row>
    <row r="1519" spans="16:16" x14ac:dyDescent="0.25">
      <c r="P1519" s="113"/>
    </row>
    <row r="1520" spans="16:16" x14ac:dyDescent="0.25">
      <c r="P1520" s="113"/>
    </row>
    <row r="1521" spans="16:16" x14ac:dyDescent="0.25">
      <c r="P1521" s="113"/>
    </row>
    <row r="1522" spans="16:16" x14ac:dyDescent="0.25">
      <c r="P1522" s="113"/>
    </row>
    <row r="1523" spans="16:16" x14ac:dyDescent="0.25">
      <c r="P1523" s="113"/>
    </row>
    <row r="1524" spans="16:16" x14ac:dyDescent="0.25">
      <c r="P1524" s="113"/>
    </row>
    <row r="1525" spans="16:16" x14ac:dyDescent="0.25">
      <c r="P1525" s="113"/>
    </row>
    <row r="1526" spans="16:16" x14ac:dyDescent="0.25">
      <c r="P1526" s="113"/>
    </row>
    <row r="1527" spans="16:16" x14ac:dyDescent="0.25">
      <c r="P1527" s="113"/>
    </row>
    <row r="1528" spans="16:16" x14ac:dyDescent="0.25">
      <c r="P1528" s="113"/>
    </row>
    <row r="1529" spans="16:16" x14ac:dyDescent="0.25">
      <c r="P1529" s="113"/>
    </row>
    <row r="1530" spans="16:16" x14ac:dyDescent="0.25">
      <c r="P1530" s="113"/>
    </row>
    <row r="1531" spans="16:16" x14ac:dyDescent="0.25">
      <c r="P1531" s="113"/>
    </row>
    <row r="1532" spans="16:16" x14ac:dyDescent="0.25">
      <c r="P1532" s="113"/>
    </row>
    <row r="1533" spans="16:16" x14ac:dyDescent="0.25">
      <c r="P1533" s="113"/>
    </row>
    <row r="1534" spans="16:16" x14ac:dyDescent="0.25">
      <c r="P1534" s="113"/>
    </row>
    <row r="1535" spans="16:16" x14ac:dyDescent="0.25">
      <c r="P1535" s="113"/>
    </row>
    <row r="1536" spans="16:16" x14ac:dyDescent="0.25">
      <c r="P1536" s="113"/>
    </row>
    <row r="1537" spans="16:16" x14ac:dyDescent="0.25">
      <c r="P1537" s="113"/>
    </row>
    <row r="1538" spans="16:16" x14ac:dyDescent="0.25">
      <c r="P1538" s="113"/>
    </row>
    <row r="1539" spans="16:16" x14ac:dyDescent="0.25">
      <c r="P1539" s="113"/>
    </row>
    <row r="1540" spans="16:16" x14ac:dyDescent="0.25">
      <c r="P1540" s="113"/>
    </row>
    <row r="1541" spans="16:16" x14ac:dyDescent="0.25">
      <c r="P1541" s="113"/>
    </row>
    <row r="1542" spans="16:16" x14ac:dyDescent="0.25">
      <c r="P1542" s="113"/>
    </row>
    <row r="1543" spans="16:16" x14ac:dyDescent="0.25">
      <c r="P1543" s="113"/>
    </row>
    <row r="1544" spans="16:16" x14ac:dyDescent="0.25">
      <c r="P1544" s="113"/>
    </row>
    <row r="1545" spans="16:16" x14ac:dyDescent="0.25">
      <c r="P1545" s="113"/>
    </row>
    <row r="1546" spans="16:16" x14ac:dyDescent="0.25">
      <c r="P1546" s="113"/>
    </row>
    <row r="1547" spans="16:16" x14ac:dyDescent="0.25">
      <c r="P1547" s="113"/>
    </row>
    <row r="1548" spans="16:16" x14ac:dyDescent="0.25">
      <c r="P1548" s="113"/>
    </row>
    <row r="1549" spans="16:16" x14ac:dyDescent="0.25">
      <c r="P1549" s="113"/>
    </row>
    <row r="1550" spans="16:16" x14ac:dyDescent="0.25">
      <c r="P1550" s="113"/>
    </row>
    <row r="1551" spans="16:16" x14ac:dyDescent="0.25">
      <c r="P1551" s="113"/>
    </row>
    <row r="1552" spans="16:16" x14ac:dyDescent="0.25">
      <c r="P1552" s="113"/>
    </row>
    <row r="1553" spans="16:16" x14ac:dyDescent="0.25">
      <c r="P1553" s="113"/>
    </row>
    <row r="1554" spans="16:16" x14ac:dyDescent="0.25">
      <c r="P1554" s="113"/>
    </row>
    <row r="1555" spans="16:16" x14ac:dyDescent="0.25">
      <c r="P1555" s="113"/>
    </row>
    <row r="1556" spans="16:16" x14ac:dyDescent="0.25">
      <c r="P1556" s="113"/>
    </row>
    <row r="1557" spans="16:16" x14ac:dyDescent="0.25">
      <c r="P1557" s="113"/>
    </row>
    <row r="1558" spans="16:16" x14ac:dyDescent="0.25">
      <c r="P1558" s="113"/>
    </row>
    <row r="1559" spans="16:16" x14ac:dyDescent="0.25">
      <c r="P1559" s="113"/>
    </row>
    <row r="1560" spans="16:16" x14ac:dyDescent="0.25">
      <c r="P1560" s="113"/>
    </row>
    <row r="1561" spans="16:16" x14ac:dyDescent="0.25">
      <c r="P1561" s="113"/>
    </row>
    <row r="1562" spans="16:16" x14ac:dyDescent="0.25">
      <c r="P1562" s="113"/>
    </row>
    <row r="1563" spans="16:16" x14ac:dyDescent="0.25">
      <c r="P1563" s="113"/>
    </row>
    <row r="1564" spans="16:16" x14ac:dyDescent="0.25">
      <c r="P1564" s="113"/>
    </row>
    <row r="1565" spans="16:16" x14ac:dyDescent="0.25">
      <c r="P1565" s="113"/>
    </row>
    <row r="1566" spans="16:16" x14ac:dyDescent="0.25">
      <c r="P1566" s="113"/>
    </row>
    <row r="1567" spans="16:16" x14ac:dyDescent="0.25">
      <c r="P1567" s="113"/>
    </row>
    <row r="1568" spans="16:16" x14ac:dyDescent="0.25">
      <c r="P1568" s="113"/>
    </row>
    <row r="1569" spans="16:16" x14ac:dyDescent="0.25">
      <c r="P1569" s="113"/>
    </row>
    <row r="1570" spans="16:16" x14ac:dyDescent="0.25">
      <c r="P1570" s="113"/>
    </row>
    <row r="1571" spans="16:16" x14ac:dyDescent="0.25">
      <c r="P1571" s="113"/>
    </row>
    <row r="1572" spans="16:16" x14ac:dyDescent="0.25">
      <c r="P1572" s="113"/>
    </row>
    <row r="1573" spans="16:16" x14ac:dyDescent="0.25">
      <c r="P1573" s="113"/>
    </row>
    <row r="1574" spans="16:16" x14ac:dyDescent="0.25">
      <c r="P1574" s="113"/>
    </row>
    <row r="1575" spans="16:16" x14ac:dyDescent="0.25">
      <c r="P1575" s="113"/>
    </row>
    <row r="1576" spans="16:16" x14ac:dyDescent="0.25">
      <c r="P1576" s="113"/>
    </row>
    <row r="1577" spans="16:16" x14ac:dyDescent="0.25">
      <c r="P1577" s="113"/>
    </row>
    <row r="1578" spans="16:16" x14ac:dyDescent="0.25">
      <c r="P1578" s="113"/>
    </row>
    <row r="1579" spans="16:16" x14ac:dyDescent="0.25">
      <c r="P1579" s="113"/>
    </row>
    <row r="1580" spans="16:16" x14ac:dyDescent="0.25">
      <c r="P1580" s="113"/>
    </row>
    <row r="1581" spans="16:16" x14ac:dyDescent="0.25">
      <c r="P1581" s="113"/>
    </row>
    <row r="1582" spans="16:16" x14ac:dyDescent="0.25">
      <c r="P1582" s="113"/>
    </row>
    <row r="1583" spans="16:16" x14ac:dyDescent="0.25">
      <c r="P1583" s="113"/>
    </row>
    <row r="1584" spans="16:16" x14ac:dyDescent="0.25">
      <c r="P1584" s="113"/>
    </row>
    <row r="1585" spans="16:16" x14ac:dyDescent="0.25">
      <c r="P1585" s="113"/>
    </row>
    <row r="1586" spans="16:16" x14ac:dyDescent="0.25">
      <c r="P1586" s="113"/>
    </row>
    <row r="1587" spans="16:16" x14ac:dyDescent="0.25">
      <c r="P1587" s="113"/>
    </row>
    <row r="1588" spans="16:16" x14ac:dyDescent="0.25">
      <c r="P1588" s="113"/>
    </row>
    <row r="1589" spans="16:16" x14ac:dyDescent="0.25">
      <c r="P1589" s="113"/>
    </row>
    <row r="1590" spans="16:16" x14ac:dyDescent="0.25">
      <c r="P1590" s="113"/>
    </row>
    <row r="1591" spans="16:16" x14ac:dyDescent="0.25">
      <c r="P1591" s="113"/>
    </row>
    <row r="1592" spans="16:16" x14ac:dyDescent="0.25">
      <c r="P1592" s="113"/>
    </row>
    <row r="1593" spans="16:16" x14ac:dyDescent="0.25">
      <c r="P1593" s="113"/>
    </row>
    <row r="1594" spans="16:16" x14ac:dyDescent="0.25">
      <c r="P1594" s="113"/>
    </row>
    <row r="1595" spans="16:16" x14ac:dyDescent="0.25">
      <c r="P1595" s="113"/>
    </row>
    <row r="1596" spans="16:16" x14ac:dyDescent="0.25">
      <c r="P1596" s="113"/>
    </row>
    <row r="1597" spans="16:16" x14ac:dyDescent="0.25">
      <c r="P1597" s="113"/>
    </row>
    <row r="1598" spans="16:16" x14ac:dyDescent="0.25">
      <c r="P1598" s="113"/>
    </row>
    <row r="1599" spans="16:16" x14ac:dyDescent="0.25">
      <c r="P1599" s="113"/>
    </row>
    <row r="1600" spans="16:16" x14ac:dyDescent="0.25">
      <c r="P1600" s="113"/>
    </row>
    <row r="1601" spans="16:16" x14ac:dyDescent="0.25">
      <c r="P1601" s="113"/>
    </row>
    <row r="1602" spans="16:16" x14ac:dyDescent="0.25">
      <c r="P1602" s="113"/>
    </row>
    <row r="1603" spans="16:16" x14ac:dyDescent="0.25">
      <c r="P1603" s="113"/>
    </row>
    <row r="1604" spans="16:16" x14ac:dyDescent="0.25">
      <c r="P1604" s="113"/>
    </row>
    <row r="1605" spans="16:16" x14ac:dyDescent="0.25">
      <c r="P1605" s="113"/>
    </row>
    <row r="1606" spans="16:16" x14ac:dyDescent="0.25">
      <c r="P1606" s="113"/>
    </row>
    <row r="1607" spans="16:16" x14ac:dyDescent="0.25">
      <c r="P1607" s="113"/>
    </row>
    <row r="1608" spans="16:16" x14ac:dyDescent="0.25">
      <c r="P1608" s="113"/>
    </row>
    <row r="1609" spans="16:16" x14ac:dyDescent="0.25">
      <c r="P1609" s="113"/>
    </row>
    <row r="1610" spans="16:16" x14ac:dyDescent="0.25">
      <c r="P1610" s="113"/>
    </row>
    <row r="1611" spans="16:16" x14ac:dyDescent="0.25">
      <c r="P1611" s="113"/>
    </row>
    <row r="1612" spans="16:16" x14ac:dyDescent="0.25">
      <c r="P1612" s="113"/>
    </row>
    <row r="1613" spans="16:16" x14ac:dyDescent="0.25">
      <c r="P1613" s="113"/>
    </row>
    <row r="1614" spans="16:16" x14ac:dyDescent="0.25">
      <c r="P1614" s="113"/>
    </row>
    <row r="1615" spans="16:16" x14ac:dyDescent="0.25">
      <c r="P1615" s="113"/>
    </row>
    <row r="1616" spans="16:16" x14ac:dyDescent="0.25">
      <c r="P1616" s="113"/>
    </row>
    <row r="1617" spans="16:16" x14ac:dyDescent="0.25">
      <c r="P1617" s="113"/>
    </row>
    <row r="1618" spans="16:16" x14ac:dyDescent="0.25">
      <c r="P1618" s="113"/>
    </row>
    <row r="1619" spans="16:16" x14ac:dyDescent="0.25">
      <c r="P1619" s="113"/>
    </row>
    <row r="1620" spans="16:16" x14ac:dyDescent="0.25">
      <c r="P1620" s="113"/>
    </row>
    <row r="1621" spans="16:16" x14ac:dyDescent="0.25">
      <c r="P1621" s="113"/>
    </row>
    <row r="1622" spans="16:16" x14ac:dyDescent="0.25">
      <c r="P1622" s="113"/>
    </row>
    <row r="1623" spans="16:16" x14ac:dyDescent="0.25">
      <c r="P1623" s="113"/>
    </row>
    <row r="1624" spans="16:16" x14ac:dyDescent="0.25">
      <c r="P1624" s="113"/>
    </row>
    <row r="1625" spans="16:16" x14ac:dyDescent="0.25">
      <c r="P1625" s="113"/>
    </row>
    <row r="1626" spans="16:16" x14ac:dyDescent="0.25">
      <c r="P1626" s="113"/>
    </row>
    <row r="1627" spans="16:16" x14ac:dyDescent="0.25">
      <c r="P1627" s="113"/>
    </row>
    <row r="1628" spans="16:16" x14ac:dyDescent="0.25">
      <c r="P1628" s="113"/>
    </row>
    <row r="1629" spans="16:16" x14ac:dyDescent="0.25">
      <c r="P1629" s="113"/>
    </row>
    <row r="1630" spans="16:16" x14ac:dyDescent="0.25">
      <c r="P1630" s="113"/>
    </row>
    <row r="1631" spans="16:16" x14ac:dyDescent="0.25">
      <c r="P1631" s="113"/>
    </row>
    <row r="1632" spans="16:16" x14ac:dyDescent="0.25">
      <c r="P1632" s="113"/>
    </row>
    <row r="1633" spans="16:16" x14ac:dyDescent="0.25">
      <c r="P1633" s="113"/>
    </row>
    <row r="1634" spans="16:16" x14ac:dyDescent="0.25">
      <c r="P1634" s="113"/>
    </row>
    <row r="1635" spans="16:16" x14ac:dyDescent="0.25">
      <c r="P1635" s="113"/>
    </row>
    <row r="1636" spans="16:16" x14ac:dyDescent="0.25">
      <c r="P1636" s="113"/>
    </row>
    <row r="1637" spans="16:16" x14ac:dyDescent="0.25">
      <c r="P1637" s="113"/>
    </row>
    <row r="1638" spans="16:16" x14ac:dyDescent="0.25">
      <c r="P1638" s="113"/>
    </row>
    <row r="1639" spans="16:16" x14ac:dyDescent="0.25">
      <c r="P1639" s="113"/>
    </row>
    <row r="1640" spans="16:16" x14ac:dyDescent="0.25">
      <c r="P1640" s="113"/>
    </row>
    <row r="1641" spans="16:16" x14ac:dyDescent="0.25">
      <c r="P1641" s="113"/>
    </row>
    <row r="1642" spans="16:16" x14ac:dyDescent="0.25">
      <c r="P1642" s="113"/>
    </row>
    <row r="1643" spans="16:16" x14ac:dyDescent="0.25">
      <c r="P1643" s="113"/>
    </row>
    <row r="1644" spans="16:16" x14ac:dyDescent="0.25">
      <c r="P1644" s="113"/>
    </row>
    <row r="1645" spans="16:16" x14ac:dyDescent="0.25">
      <c r="P1645" s="113"/>
    </row>
    <row r="1646" spans="16:16" x14ac:dyDescent="0.25">
      <c r="P1646" s="113"/>
    </row>
    <row r="1647" spans="16:16" x14ac:dyDescent="0.25">
      <c r="P1647" s="113"/>
    </row>
    <row r="1648" spans="16:16" x14ac:dyDescent="0.25">
      <c r="P1648" s="113"/>
    </row>
    <row r="1649" spans="16:16" x14ac:dyDescent="0.25">
      <c r="P1649" s="113"/>
    </row>
    <row r="1650" spans="16:16" x14ac:dyDescent="0.25">
      <c r="P1650" s="113"/>
    </row>
    <row r="1651" spans="16:16" x14ac:dyDescent="0.25">
      <c r="P1651" s="113"/>
    </row>
    <row r="1652" spans="16:16" x14ac:dyDescent="0.25">
      <c r="P1652" s="113"/>
    </row>
    <row r="1653" spans="16:16" x14ac:dyDescent="0.25">
      <c r="P1653" s="113"/>
    </row>
    <row r="1654" spans="16:16" x14ac:dyDescent="0.25">
      <c r="P1654" s="113"/>
    </row>
    <row r="1655" spans="16:16" x14ac:dyDescent="0.25">
      <c r="P1655" s="113"/>
    </row>
    <row r="1656" spans="16:16" x14ac:dyDescent="0.25">
      <c r="P1656" s="113"/>
    </row>
    <row r="1657" spans="16:16" x14ac:dyDescent="0.25">
      <c r="P1657" s="113"/>
    </row>
    <row r="1658" spans="16:16" x14ac:dyDescent="0.25">
      <c r="P1658" s="113"/>
    </row>
    <row r="1659" spans="16:16" x14ac:dyDescent="0.25">
      <c r="P1659" s="113"/>
    </row>
    <row r="1660" spans="16:16" x14ac:dyDescent="0.25">
      <c r="P1660" s="113"/>
    </row>
    <row r="1661" spans="16:16" x14ac:dyDescent="0.25">
      <c r="P1661" s="113"/>
    </row>
    <row r="1662" spans="16:16" x14ac:dyDescent="0.25">
      <c r="P1662" s="113"/>
    </row>
    <row r="1663" spans="16:16" x14ac:dyDescent="0.25">
      <c r="P1663" s="113"/>
    </row>
    <row r="1664" spans="16:16" x14ac:dyDescent="0.25">
      <c r="P1664" s="113"/>
    </row>
    <row r="1665" spans="16:16" x14ac:dyDescent="0.25">
      <c r="P1665" s="113"/>
    </row>
    <row r="1666" spans="16:16" x14ac:dyDescent="0.25">
      <c r="P1666" s="113"/>
    </row>
    <row r="1667" spans="16:16" x14ac:dyDescent="0.25">
      <c r="P1667" s="113"/>
    </row>
    <row r="1668" spans="16:16" x14ac:dyDescent="0.25">
      <c r="P1668" s="113"/>
    </row>
    <row r="1669" spans="16:16" x14ac:dyDescent="0.25">
      <c r="P1669" s="113"/>
    </row>
    <row r="1670" spans="16:16" x14ac:dyDescent="0.25">
      <c r="P1670" s="113"/>
    </row>
    <row r="1671" spans="16:16" x14ac:dyDescent="0.25">
      <c r="P1671" s="113"/>
    </row>
    <row r="1672" spans="16:16" x14ac:dyDescent="0.25">
      <c r="P1672" s="113"/>
    </row>
    <row r="1673" spans="16:16" x14ac:dyDescent="0.25">
      <c r="P1673" s="113"/>
    </row>
    <row r="1674" spans="16:16" x14ac:dyDescent="0.25">
      <c r="P1674" s="113"/>
    </row>
    <row r="1675" spans="16:16" x14ac:dyDescent="0.25">
      <c r="P1675" s="113"/>
    </row>
    <row r="1676" spans="16:16" x14ac:dyDescent="0.25">
      <c r="P1676" s="113"/>
    </row>
    <row r="1677" spans="16:16" x14ac:dyDescent="0.25">
      <c r="P1677" s="113"/>
    </row>
    <row r="1678" spans="16:16" x14ac:dyDescent="0.25">
      <c r="P1678" s="113"/>
    </row>
    <row r="1679" spans="16:16" x14ac:dyDescent="0.25">
      <c r="P1679" s="113"/>
    </row>
    <row r="1680" spans="16:16" x14ac:dyDescent="0.25">
      <c r="P1680" s="113"/>
    </row>
    <row r="1681" spans="16:16" x14ac:dyDescent="0.25">
      <c r="P1681" s="113"/>
    </row>
    <row r="1682" spans="16:16" x14ac:dyDescent="0.25">
      <c r="P1682" s="113"/>
    </row>
    <row r="1683" spans="16:16" x14ac:dyDescent="0.25">
      <c r="P1683" s="113"/>
    </row>
    <row r="1684" spans="16:16" x14ac:dyDescent="0.25">
      <c r="P1684" s="113"/>
    </row>
    <row r="1685" spans="16:16" x14ac:dyDescent="0.25">
      <c r="P1685" s="113"/>
    </row>
    <row r="1686" spans="16:16" x14ac:dyDescent="0.25">
      <c r="P1686" s="113"/>
    </row>
    <row r="1687" spans="16:16" x14ac:dyDescent="0.25">
      <c r="P1687" s="113"/>
    </row>
    <row r="1688" spans="16:16" x14ac:dyDescent="0.25">
      <c r="P1688" s="113"/>
    </row>
    <row r="1689" spans="16:16" x14ac:dyDescent="0.25">
      <c r="P1689" s="113"/>
    </row>
    <row r="1690" spans="16:16" x14ac:dyDescent="0.25">
      <c r="P1690" s="113"/>
    </row>
    <row r="1691" spans="16:16" x14ac:dyDescent="0.25">
      <c r="P1691" s="113"/>
    </row>
    <row r="1692" spans="16:16" x14ac:dyDescent="0.25">
      <c r="P1692" s="113"/>
    </row>
    <row r="1693" spans="16:16" x14ac:dyDescent="0.25">
      <c r="P1693" s="113"/>
    </row>
    <row r="1694" spans="16:16" x14ac:dyDescent="0.25">
      <c r="P1694" s="113"/>
    </row>
    <row r="1695" spans="16:16" x14ac:dyDescent="0.25">
      <c r="P1695" s="113"/>
    </row>
    <row r="1696" spans="16:16" x14ac:dyDescent="0.25">
      <c r="P1696" s="113"/>
    </row>
    <row r="1697" spans="16:16" x14ac:dyDescent="0.25">
      <c r="P1697" s="113"/>
    </row>
    <row r="1698" spans="16:16" x14ac:dyDescent="0.25">
      <c r="P1698" s="113"/>
    </row>
    <row r="1699" spans="16:16" x14ac:dyDescent="0.25">
      <c r="P1699" s="113"/>
    </row>
    <row r="1700" spans="16:16" x14ac:dyDescent="0.25">
      <c r="P1700" s="113"/>
    </row>
    <row r="1701" spans="16:16" x14ac:dyDescent="0.25">
      <c r="P1701" s="113"/>
    </row>
    <row r="1702" spans="16:16" x14ac:dyDescent="0.25">
      <c r="P1702" s="113"/>
    </row>
    <row r="1703" spans="16:16" x14ac:dyDescent="0.25">
      <c r="P1703" s="113"/>
    </row>
    <row r="1704" spans="16:16" x14ac:dyDescent="0.25">
      <c r="P1704" s="113"/>
    </row>
    <row r="1705" spans="16:16" x14ac:dyDescent="0.25">
      <c r="P1705" s="113"/>
    </row>
    <row r="1706" spans="16:16" x14ac:dyDescent="0.25">
      <c r="P1706" s="113"/>
    </row>
    <row r="1707" spans="16:16" x14ac:dyDescent="0.25">
      <c r="P1707" s="113"/>
    </row>
    <row r="1708" spans="16:16" x14ac:dyDescent="0.25">
      <c r="P1708" s="113"/>
    </row>
    <row r="1709" spans="16:16" x14ac:dyDescent="0.25">
      <c r="P1709" s="113"/>
    </row>
    <row r="1710" spans="16:16" x14ac:dyDescent="0.25">
      <c r="P1710" s="113"/>
    </row>
    <row r="1711" spans="16:16" x14ac:dyDescent="0.25">
      <c r="P1711" s="113"/>
    </row>
    <row r="1712" spans="16:16" x14ac:dyDescent="0.25">
      <c r="P1712" s="113"/>
    </row>
    <row r="1713" spans="16:16" x14ac:dyDescent="0.25">
      <c r="P1713" s="113"/>
    </row>
    <row r="1714" spans="16:16" x14ac:dyDescent="0.25">
      <c r="P1714" s="113"/>
    </row>
    <row r="1715" spans="16:16" x14ac:dyDescent="0.25">
      <c r="P1715" s="113"/>
    </row>
    <row r="1716" spans="16:16" x14ac:dyDescent="0.25">
      <c r="P1716" s="113"/>
    </row>
    <row r="1717" spans="16:16" x14ac:dyDescent="0.25">
      <c r="P1717" s="113"/>
    </row>
    <row r="1718" spans="16:16" x14ac:dyDescent="0.25">
      <c r="P1718" s="113"/>
    </row>
    <row r="1719" spans="16:16" x14ac:dyDescent="0.25">
      <c r="P1719" s="113"/>
    </row>
    <row r="1720" spans="16:16" x14ac:dyDescent="0.25">
      <c r="P1720" s="113"/>
    </row>
    <row r="1721" spans="16:16" x14ac:dyDescent="0.25">
      <c r="P1721" s="113"/>
    </row>
    <row r="1722" spans="16:16" x14ac:dyDescent="0.25">
      <c r="P1722" s="113"/>
    </row>
    <row r="1723" spans="16:16" x14ac:dyDescent="0.25">
      <c r="P1723" s="113"/>
    </row>
    <row r="1724" spans="16:16" x14ac:dyDescent="0.25">
      <c r="P1724" s="113"/>
    </row>
    <row r="1725" spans="16:16" x14ac:dyDescent="0.25">
      <c r="P1725" s="113"/>
    </row>
    <row r="1726" spans="16:16" x14ac:dyDescent="0.25">
      <c r="P1726" s="113"/>
    </row>
    <row r="1727" spans="16:16" x14ac:dyDescent="0.25">
      <c r="P1727" s="113"/>
    </row>
    <row r="1728" spans="16:16" x14ac:dyDescent="0.25">
      <c r="P1728" s="113"/>
    </row>
    <row r="1729" spans="16:16" x14ac:dyDescent="0.25">
      <c r="P1729" s="113"/>
    </row>
    <row r="1730" spans="16:16" x14ac:dyDescent="0.25">
      <c r="P1730" s="113"/>
    </row>
    <row r="1731" spans="16:16" x14ac:dyDescent="0.25">
      <c r="P1731" s="113"/>
    </row>
    <row r="1732" spans="16:16" x14ac:dyDescent="0.25">
      <c r="P1732" s="113"/>
    </row>
    <row r="1733" spans="16:16" x14ac:dyDescent="0.25">
      <c r="P1733" s="113"/>
    </row>
    <row r="1734" spans="16:16" x14ac:dyDescent="0.25">
      <c r="P1734" s="113"/>
    </row>
    <row r="1735" spans="16:16" x14ac:dyDescent="0.25">
      <c r="P1735" s="113"/>
    </row>
    <row r="1736" spans="16:16" x14ac:dyDescent="0.25">
      <c r="P1736" s="113"/>
    </row>
    <row r="1737" spans="16:16" x14ac:dyDescent="0.25">
      <c r="P1737" s="113"/>
    </row>
    <row r="1738" spans="16:16" x14ac:dyDescent="0.25">
      <c r="P1738" s="113"/>
    </row>
    <row r="1739" spans="16:16" x14ac:dyDescent="0.25">
      <c r="P1739" s="113"/>
    </row>
    <row r="1740" spans="16:16" x14ac:dyDescent="0.25">
      <c r="P1740" s="113"/>
    </row>
    <row r="1741" spans="16:16" x14ac:dyDescent="0.25">
      <c r="P1741" s="113"/>
    </row>
    <row r="1742" spans="16:16" x14ac:dyDescent="0.25">
      <c r="P1742" s="113"/>
    </row>
    <row r="1743" spans="16:16" x14ac:dyDescent="0.25">
      <c r="P1743" s="113"/>
    </row>
    <row r="1744" spans="16:16" x14ac:dyDescent="0.25">
      <c r="P1744" s="113"/>
    </row>
    <row r="1745" spans="16:16" x14ac:dyDescent="0.25">
      <c r="P1745" s="113"/>
    </row>
    <row r="1746" spans="16:16" x14ac:dyDescent="0.25">
      <c r="P1746" s="113"/>
    </row>
    <row r="1747" spans="16:16" x14ac:dyDescent="0.25">
      <c r="P1747" s="113"/>
    </row>
    <row r="1748" spans="16:16" x14ac:dyDescent="0.25">
      <c r="P1748" s="113"/>
    </row>
    <row r="1749" spans="16:16" x14ac:dyDescent="0.25">
      <c r="P1749" s="113"/>
    </row>
    <row r="1750" spans="16:16" x14ac:dyDescent="0.25">
      <c r="P1750" s="113"/>
    </row>
    <row r="1751" spans="16:16" x14ac:dyDescent="0.25">
      <c r="P1751" s="113"/>
    </row>
    <row r="1752" spans="16:16" x14ac:dyDescent="0.25">
      <c r="P1752" s="113"/>
    </row>
    <row r="1753" spans="16:16" x14ac:dyDescent="0.25">
      <c r="P1753" s="113"/>
    </row>
    <row r="1754" spans="16:16" x14ac:dyDescent="0.25">
      <c r="P1754" s="113"/>
    </row>
    <row r="1755" spans="16:16" x14ac:dyDescent="0.25">
      <c r="P1755" s="113"/>
    </row>
    <row r="1756" spans="16:16" x14ac:dyDescent="0.25">
      <c r="P1756" s="113"/>
    </row>
    <row r="1757" spans="16:16" x14ac:dyDescent="0.25">
      <c r="P1757" s="113"/>
    </row>
    <row r="1758" spans="16:16" x14ac:dyDescent="0.25">
      <c r="P1758" s="113"/>
    </row>
    <row r="1759" spans="16:16" x14ac:dyDescent="0.25">
      <c r="P1759" s="113"/>
    </row>
    <row r="1760" spans="16:16" x14ac:dyDescent="0.25">
      <c r="P1760" s="113"/>
    </row>
    <row r="1761" spans="16:16" x14ac:dyDescent="0.25">
      <c r="P1761" s="113"/>
    </row>
    <row r="1762" spans="16:16" x14ac:dyDescent="0.25">
      <c r="P1762" s="113"/>
    </row>
    <row r="1763" spans="16:16" x14ac:dyDescent="0.25">
      <c r="P1763" s="113"/>
    </row>
    <row r="1764" spans="16:16" x14ac:dyDescent="0.25">
      <c r="P1764" s="113"/>
    </row>
    <row r="1765" spans="16:16" x14ac:dyDescent="0.25">
      <c r="P1765" s="113"/>
    </row>
    <row r="1766" spans="16:16" x14ac:dyDescent="0.25">
      <c r="P1766" s="113"/>
    </row>
    <row r="1767" spans="16:16" x14ac:dyDescent="0.25">
      <c r="P1767" s="113"/>
    </row>
    <row r="1768" spans="16:16" x14ac:dyDescent="0.25">
      <c r="P1768" s="113"/>
    </row>
    <row r="1769" spans="16:16" x14ac:dyDescent="0.25">
      <c r="P1769" s="113"/>
    </row>
    <row r="1770" spans="16:16" x14ac:dyDescent="0.25">
      <c r="P1770" s="113"/>
    </row>
    <row r="1771" spans="16:16" x14ac:dyDescent="0.25">
      <c r="P1771" s="113"/>
    </row>
    <row r="1772" spans="16:16" x14ac:dyDescent="0.25">
      <c r="P1772" s="113"/>
    </row>
    <row r="1773" spans="16:16" x14ac:dyDescent="0.25">
      <c r="P1773" s="113"/>
    </row>
    <row r="1774" spans="16:16" x14ac:dyDescent="0.25">
      <c r="P1774" s="113"/>
    </row>
    <row r="1775" spans="16:16" x14ac:dyDescent="0.25">
      <c r="P1775" s="113"/>
    </row>
    <row r="1776" spans="16:16" x14ac:dyDescent="0.25">
      <c r="P1776" s="113"/>
    </row>
    <row r="1777" spans="16:16" x14ac:dyDescent="0.25">
      <c r="P1777" s="113"/>
    </row>
    <row r="1778" spans="16:16" x14ac:dyDescent="0.25">
      <c r="P1778" s="113"/>
    </row>
    <row r="1779" spans="16:16" x14ac:dyDescent="0.25">
      <c r="P1779" s="113"/>
    </row>
    <row r="1780" spans="16:16" x14ac:dyDescent="0.25">
      <c r="P1780" s="113"/>
    </row>
    <row r="1781" spans="16:16" x14ac:dyDescent="0.25">
      <c r="P1781" s="113"/>
    </row>
    <row r="1782" spans="16:16" x14ac:dyDescent="0.25">
      <c r="P1782" s="113"/>
    </row>
    <row r="1783" spans="16:16" x14ac:dyDescent="0.25">
      <c r="P1783" s="113"/>
    </row>
    <row r="1784" spans="16:16" x14ac:dyDescent="0.25">
      <c r="P1784" s="113"/>
    </row>
    <row r="1785" spans="16:16" x14ac:dyDescent="0.25">
      <c r="P1785" s="113"/>
    </row>
    <row r="1786" spans="16:16" x14ac:dyDescent="0.25">
      <c r="P1786" s="113"/>
    </row>
    <row r="1787" spans="16:16" x14ac:dyDescent="0.25">
      <c r="P1787" s="113"/>
    </row>
    <row r="1788" spans="16:16" x14ac:dyDescent="0.25">
      <c r="P1788" s="113"/>
    </row>
    <row r="1789" spans="16:16" x14ac:dyDescent="0.25">
      <c r="P1789" s="113"/>
    </row>
    <row r="1790" spans="16:16" x14ac:dyDescent="0.25">
      <c r="P1790" s="113"/>
    </row>
    <row r="1791" spans="16:16" x14ac:dyDescent="0.25">
      <c r="P1791" s="113"/>
    </row>
    <row r="1792" spans="16:16" x14ac:dyDescent="0.25">
      <c r="P1792" s="113"/>
    </row>
    <row r="1793" spans="16:16" x14ac:dyDescent="0.25">
      <c r="P1793" s="113"/>
    </row>
    <row r="1794" spans="16:16" x14ac:dyDescent="0.25">
      <c r="P1794" s="113"/>
    </row>
    <row r="1795" spans="16:16" x14ac:dyDescent="0.25">
      <c r="P1795" s="113"/>
    </row>
    <row r="1796" spans="16:16" x14ac:dyDescent="0.25">
      <c r="P1796" s="113"/>
    </row>
    <row r="1797" spans="16:16" x14ac:dyDescent="0.25">
      <c r="P1797" s="113"/>
    </row>
    <row r="1798" spans="16:16" x14ac:dyDescent="0.25">
      <c r="P1798" s="113"/>
    </row>
    <row r="1799" spans="16:16" x14ac:dyDescent="0.25">
      <c r="P1799" s="113"/>
    </row>
    <row r="1800" spans="16:16" x14ac:dyDescent="0.25">
      <c r="P1800" s="113"/>
    </row>
    <row r="1801" spans="16:16" x14ac:dyDescent="0.25">
      <c r="P1801" s="113"/>
    </row>
    <row r="1802" spans="16:16" x14ac:dyDescent="0.25">
      <c r="P1802" s="113"/>
    </row>
    <row r="1803" spans="16:16" x14ac:dyDescent="0.25">
      <c r="P1803" s="113"/>
    </row>
    <row r="1804" spans="16:16" x14ac:dyDescent="0.25">
      <c r="P1804" s="113"/>
    </row>
    <row r="1805" spans="16:16" x14ac:dyDescent="0.25">
      <c r="P1805" s="113"/>
    </row>
    <row r="1806" spans="16:16" x14ac:dyDescent="0.25">
      <c r="P1806" s="113"/>
    </row>
    <row r="1807" spans="16:16" x14ac:dyDescent="0.25">
      <c r="P1807" s="113"/>
    </row>
    <row r="1808" spans="16:16" x14ac:dyDescent="0.25">
      <c r="P1808" s="113"/>
    </row>
    <row r="1809" spans="16:16" x14ac:dyDescent="0.25">
      <c r="P1809" s="113"/>
    </row>
    <row r="1810" spans="16:16" x14ac:dyDescent="0.25">
      <c r="P1810" s="113"/>
    </row>
    <row r="1811" spans="16:16" x14ac:dyDescent="0.25">
      <c r="P1811" s="113"/>
    </row>
    <row r="1812" spans="16:16" x14ac:dyDescent="0.25">
      <c r="P1812" s="113"/>
    </row>
    <row r="1813" spans="16:16" x14ac:dyDescent="0.25">
      <c r="P1813" s="113"/>
    </row>
    <row r="1814" spans="16:16" x14ac:dyDescent="0.25">
      <c r="P1814" s="113"/>
    </row>
    <row r="1815" spans="16:16" x14ac:dyDescent="0.25">
      <c r="P1815" s="113"/>
    </row>
    <row r="1816" spans="16:16" x14ac:dyDescent="0.25">
      <c r="P1816" s="113"/>
    </row>
    <row r="1817" spans="16:16" x14ac:dyDescent="0.25">
      <c r="P1817" s="113"/>
    </row>
    <row r="1818" spans="16:16" x14ac:dyDescent="0.25">
      <c r="P1818" s="113"/>
    </row>
    <row r="1819" spans="16:16" x14ac:dyDescent="0.25">
      <c r="P1819" s="113"/>
    </row>
    <row r="1820" spans="16:16" x14ac:dyDescent="0.25">
      <c r="P1820" s="113"/>
    </row>
    <row r="1821" spans="16:16" x14ac:dyDescent="0.25">
      <c r="P1821" s="113"/>
    </row>
    <row r="1822" spans="16:16" x14ac:dyDescent="0.25">
      <c r="P1822" s="113"/>
    </row>
    <row r="1823" spans="16:16" x14ac:dyDescent="0.25">
      <c r="P1823" s="113"/>
    </row>
    <row r="1824" spans="16:16" x14ac:dyDescent="0.25">
      <c r="P1824" s="113"/>
    </row>
    <row r="1825" spans="16:16" x14ac:dyDescent="0.25">
      <c r="P1825" s="113"/>
    </row>
    <row r="1826" spans="16:16" x14ac:dyDescent="0.25">
      <c r="P1826" s="113"/>
    </row>
    <row r="1827" spans="16:16" x14ac:dyDescent="0.25">
      <c r="P1827" s="113"/>
    </row>
    <row r="1828" spans="16:16" x14ac:dyDescent="0.25">
      <c r="P1828" s="113"/>
    </row>
    <row r="1829" spans="16:16" x14ac:dyDescent="0.25">
      <c r="P1829" s="113"/>
    </row>
    <row r="1830" spans="16:16" x14ac:dyDescent="0.25">
      <c r="P1830" s="113"/>
    </row>
    <row r="1831" spans="16:16" x14ac:dyDescent="0.25">
      <c r="P1831" s="113"/>
    </row>
    <row r="1832" spans="16:16" x14ac:dyDescent="0.25">
      <c r="P1832" s="113"/>
    </row>
    <row r="1833" spans="16:16" x14ac:dyDescent="0.25">
      <c r="P1833" s="113"/>
    </row>
    <row r="1834" spans="16:16" x14ac:dyDescent="0.25">
      <c r="P1834" s="113"/>
    </row>
    <row r="1835" spans="16:16" x14ac:dyDescent="0.25">
      <c r="P1835" s="113"/>
    </row>
    <row r="1836" spans="16:16" x14ac:dyDescent="0.25">
      <c r="P1836" s="113"/>
    </row>
    <row r="1837" spans="16:16" x14ac:dyDescent="0.25">
      <c r="P1837" s="113"/>
    </row>
    <row r="1838" spans="16:16" x14ac:dyDescent="0.25">
      <c r="P1838" s="113"/>
    </row>
    <row r="1839" spans="16:16" x14ac:dyDescent="0.25">
      <c r="P1839" s="113"/>
    </row>
    <row r="1840" spans="16:16" x14ac:dyDescent="0.25">
      <c r="P1840" s="113"/>
    </row>
    <row r="1841" spans="16:16" x14ac:dyDescent="0.25">
      <c r="P1841" s="113"/>
    </row>
    <row r="1842" spans="16:16" x14ac:dyDescent="0.25">
      <c r="P1842" s="113"/>
    </row>
    <row r="1843" spans="16:16" x14ac:dyDescent="0.25">
      <c r="P1843" s="113"/>
    </row>
    <row r="1844" spans="16:16" x14ac:dyDescent="0.25">
      <c r="P1844" s="113"/>
    </row>
    <row r="1845" spans="16:16" x14ac:dyDescent="0.25">
      <c r="P1845" s="113"/>
    </row>
    <row r="1846" spans="16:16" x14ac:dyDescent="0.25">
      <c r="P1846" s="113"/>
    </row>
    <row r="1847" spans="16:16" x14ac:dyDescent="0.25">
      <c r="P1847" s="113"/>
    </row>
    <row r="1848" spans="16:16" x14ac:dyDescent="0.25">
      <c r="P1848" s="113"/>
    </row>
    <row r="1849" spans="16:16" x14ac:dyDescent="0.25">
      <c r="P1849" s="113"/>
    </row>
    <row r="1850" spans="16:16" x14ac:dyDescent="0.25">
      <c r="P1850" s="113"/>
    </row>
    <row r="1851" spans="16:16" x14ac:dyDescent="0.25">
      <c r="P1851" s="113"/>
    </row>
    <row r="1852" spans="16:16" x14ac:dyDescent="0.25">
      <c r="P1852" s="113"/>
    </row>
    <row r="1853" spans="16:16" x14ac:dyDescent="0.25">
      <c r="P1853" s="113"/>
    </row>
    <row r="1854" spans="16:16" x14ac:dyDescent="0.25">
      <c r="P1854" s="113"/>
    </row>
    <row r="1855" spans="16:16" x14ac:dyDescent="0.25">
      <c r="P1855" s="113"/>
    </row>
    <row r="1856" spans="16:16" x14ac:dyDescent="0.25">
      <c r="P1856" s="113"/>
    </row>
    <row r="1857" spans="16:16" x14ac:dyDescent="0.25">
      <c r="P1857" s="113"/>
    </row>
    <row r="1858" spans="16:16" x14ac:dyDescent="0.25">
      <c r="P1858" s="113"/>
    </row>
    <row r="1859" spans="16:16" x14ac:dyDescent="0.25">
      <c r="P1859" s="113"/>
    </row>
    <row r="1860" spans="16:16" x14ac:dyDescent="0.25">
      <c r="P1860" s="113"/>
    </row>
    <row r="1861" spans="16:16" x14ac:dyDescent="0.25">
      <c r="P1861" s="113"/>
    </row>
    <row r="1862" spans="16:16" x14ac:dyDescent="0.25">
      <c r="P1862" s="113"/>
    </row>
    <row r="1863" spans="16:16" x14ac:dyDescent="0.25">
      <c r="P1863" s="113"/>
    </row>
    <row r="1864" spans="16:16" x14ac:dyDescent="0.25">
      <c r="P1864" s="113"/>
    </row>
    <row r="1865" spans="16:16" x14ac:dyDescent="0.25">
      <c r="P1865" s="113"/>
    </row>
    <row r="1866" spans="16:16" x14ac:dyDescent="0.25">
      <c r="P1866" s="113"/>
    </row>
    <row r="1867" spans="16:16" x14ac:dyDescent="0.25">
      <c r="P1867" s="113"/>
    </row>
    <row r="1868" spans="16:16" x14ac:dyDescent="0.25">
      <c r="P1868" s="113"/>
    </row>
    <row r="1869" spans="16:16" x14ac:dyDescent="0.25">
      <c r="P1869" s="113"/>
    </row>
    <row r="1870" spans="16:16" x14ac:dyDescent="0.25">
      <c r="P1870" s="113"/>
    </row>
    <row r="1871" spans="16:16" x14ac:dyDescent="0.25">
      <c r="P1871" s="113"/>
    </row>
    <row r="1872" spans="16:16" x14ac:dyDescent="0.25">
      <c r="P1872" s="113"/>
    </row>
    <row r="1873" spans="16:16" x14ac:dyDescent="0.25">
      <c r="P1873" s="113"/>
    </row>
    <row r="1874" spans="16:16" x14ac:dyDescent="0.25">
      <c r="P1874" s="113"/>
    </row>
    <row r="1875" spans="16:16" x14ac:dyDescent="0.25">
      <c r="P1875" s="113"/>
    </row>
    <row r="1876" spans="16:16" x14ac:dyDescent="0.25">
      <c r="P1876" s="113"/>
    </row>
    <row r="1877" spans="16:16" x14ac:dyDescent="0.25">
      <c r="P1877" s="113"/>
    </row>
    <row r="1878" spans="16:16" x14ac:dyDescent="0.25">
      <c r="P1878" s="113"/>
    </row>
    <row r="1879" spans="16:16" x14ac:dyDescent="0.25">
      <c r="P1879" s="113"/>
    </row>
    <row r="1880" spans="16:16" x14ac:dyDescent="0.25">
      <c r="P1880" s="113"/>
    </row>
    <row r="1881" spans="16:16" x14ac:dyDescent="0.25">
      <c r="P1881" s="113"/>
    </row>
    <row r="1882" spans="16:16" x14ac:dyDescent="0.25">
      <c r="P1882" s="113"/>
    </row>
    <row r="1883" spans="16:16" x14ac:dyDescent="0.25">
      <c r="P1883" s="113"/>
    </row>
    <row r="1884" spans="16:16" x14ac:dyDescent="0.25">
      <c r="P1884" s="113"/>
    </row>
    <row r="1885" spans="16:16" x14ac:dyDescent="0.25">
      <c r="P1885" s="113"/>
    </row>
    <row r="1886" spans="16:16" x14ac:dyDescent="0.25">
      <c r="P1886" s="113"/>
    </row>
    <row r="1887" spans="16:16" x14ac:dyDescent="0.25">
      <c r="P1887" s="113"/>
    </row>
    <row r="1888" spans="16:16" x14ac:dyDescent="0.25">
      <c r="P1888" s="113"/>
    </row>
    <row r="1889" spans="16:16" x14ac:dyDescent="0.25">
      <c r="P1889" s="113"/>
    </row>
    <row r="1890" spans="16:16" x14ac:dyDescent="0.25">
      <c r="P1890" s="113"/>
    </row>
    <row r="1891" spans="16:16" x14ac:dyDescent="0.25">
      <c r="P1891" s="113"/>
    </row>
    <row r="1892" spans="16:16" x14ac:dyDescent="0.25">
      <c r="P1892" s="113"/>
    </row>
    <row r="1893" spans="16:16" x14ac:dyDescent="0.25">
      <c r="P1893" s="113"/>
    </row>
    <row r="1894" spans="16:16" x14ac:dyDescent="0.25">
      <c r="P1894" s="113"/>
    </row>
    <row r="1895" spans="16:16" x14ac:dyDescent="0.25">
      <c r="P1895" s="113"/>
    </row>
    <row r="1896" spans="16:16" x14ac:dyDescent="0.25">
      <c r="P1896" s="113"/>
    </row>
    <row r="1897" spans="16:16" x14ac:dyDescent="0.25">
      <c r="P1897" s="113"/>
    </row>
    <row r="1898" spans="16:16" x14ac:dyDescent="0.25">
      <c r="P1898" s="113"/>
    </row>
    <row r="1899" spans="16:16" x14ac:dyDescent="0.25">
      <c r="P1899" s="113"/>
    </row>
    <row r="1900" spans="16:16" x14ac:dyDescent="0.25">
      <c r="P1900" s="113"/>
    </row>
    <row r="1901" spans="16:16" x14ac:dyDescent="0.25">
      <c r="P1901" s="113"/>
    </row>
    <row r="1902" spans="16:16" x14ac:dyDescent="0.25">
      <c r="P1902" s="113"/>
    </row>
    <row r="1903" spans="16:16" x14ac:dyDescent="0.25">
      <c r="P1903" s="113"/>
    </row>
    <row r="1904" spans="16:16" x14ac:dyDescent="0.25">
      <c r="P1904" s="113"/>
    </row>
    <row r="1905" spans="16:16" x14ac:dyDescent="0.25">
      <c r="P1905" s="113"/>
    </row>
    <row r="1906" spans="16:16" x14ac:dyDescent="0.25">
      <c r="P1906" s="113"/>
    </row>
    <row r="1907" spans="16:16" x14ac:dyDescent="0.25">
      <c r="P1907" s="113"/>
    </row>
    <row r="1908" spans="16:16" x14ac:dyDescent="0.25">
      <c r="P1908" s="113"/>
    </row>
    <row r="1909" spans="16:16" x14ac:dyDescent="0.25">
      <c r="P1909" s="113"/>
    </row>
    <row r="1910" spans="16:16" x14ac:dyDescent="0.25">
      <c r="P1910" s="113"/>
    </row>
    <row r="1911" spans="16:16" x14ac:dyDescent="0.25">
      <c r="P1911" s="113"/>
    </row>
    <row r="1912" spans="16:16" x14ac:dyDescent="0.25">
      <c r="P1912" s="113"/>
    </row>
    <row r="1913" spans="16:16" x14ac:dyDescent="0.25">
      <c r="P1913" s="113"/>
    </row>
    <row r="1914" spans="16:16" x14ac:dyDescent="0.25">
      <c r="P1914" s="113"/>
    </row>
    <row r="1915" spans="16:16" x14ac:dyDescent="0.25">
      <c r="P1915" s="113"/>
    </row>
    <row r="1916" spans="16:16" x14ac:dyDescent="0.25">
      <c r="P1916" s="113"/>
    </row>
    <row r="1917" spans="16:16" x14ac:dyDescent="0.25">
      <c r="P1917" s="113"/>
    </row>
    <row r="1918" spans="16:16" x14ac:dyDescent="0.25">
      <c r="P1918" s="113"/>
    </row>
    <row r="1919" spans="16:16" x14ac:dyDescent="0.25">
      <c r="P1919" s="113"/>
    </row>
    <row r="1920" spans="16:16" x14ac:dyDescent="0.25">
      <c r="P1920" s="113"/>
    </row>
    <row r="1921" spans="16:16" x14ac:dyDescent="0.25">
      <c r="P1921" s="113"/>
    </row>
    <row r="1922" spans="16:16" x14ac:dyDescent="0.25">
      <c r="P1922" s="113"/>
    </row>
    <row r="1923" spans="16:16" x14ac:dyDescent="0.25">
      <c r="P1923" s="113"/>
    </row>
    <row r="1924" spans="16:16" x14ac:dyDescent="0.25">
      <c r="P1924" s="113"/>
    </row>
    <row r="1925" spans="16:16" x14ac:dyDescent="0.25">
      <c r="P1925" s="113"/>
    </row>
    <row r="1926" spans="16:16" x14ac:dyDescent="0.25">
      <c r="P1926" s="113"/>
    </row>
    <row r="1927" spans="16:16" x14ac:dyDescent="0.25">
      <c r="P1927" s="113"/>
    </row>
    <row r="1928" spans="16:16" x14ac:dyDescent="0.25">
      <c r="P1928" s="113"/>
    </row>
    <row r="1929" spans="16:16" x14ac:dyDescent="0.25">
      <c r="P1929" s="113"/>
    </row>
    <row r="1930" spans="16:16" x14ac:dyDescent="0.25">
      <c r="P1930" s="113"/>
    </row>
    <row r="1931" spans="16:16" x14ac:dyDescent="0.25">
      <c r="P1931" s="113"/>
    </row>
    <row r="1932" spans="16:16" x14ac:dyDescent="0.25">
      <c r="P1932" s="113"/>
    </row>
    <row r="1933" spans="16:16" x14ac:dyDescent="0.25">
      <c r="P1933" s="113"/>
    </row>
    <row r="1934" spans="16:16" x14ac:dyDescent="0.25">
      <c r="P1934" s="113"/>
    </row>
    <row r="1935" spans="16:16" x14ac:dyDescent="0.25">
      <c r="P1935" s="113"/>
    </row>
    <row r="1936" spans="16:16" x14ac:dyDescent="0.25">
      <c r="P1936" s="113"/>
    </row>
    <row r="1937" spans="16:16" x14ac:dyDescent="0.25">
      <c r="P1937" s="113"/>
    </row>
    <row r="1938" spans="16:16" x14ac:dyDescent="0.25">
      <c r="P1938" s="113"/>
    </row>
    <row r="1939" spans="16:16" x14ac:dyDescent="0.25">
      <c r="P1939" s="113"/>
    </row>
    <row r="1940" spans="16:16" x14ac:dyDescent="0.25">
      <c r="P1940" s="113"/>
    </row>
    <row r="1941" spans="16:16" x14ac:dyDescent="0.25">
      <c r="P1941" s="113"/>
    </row>
    <row r="1942" spans="16:16" x14ac:dyDescent="0.25">
      <c r="P1942" s="113"/>
    </row>
    <row r="1943" spans="16:16" x14ac:dyDescent="0.25">
      <c r="P1943" s="113"/>
    </row>
    <row r="1944" spans="16:16" x14ac:dyDescent="0.25">
      <c r="P1944" s="113"/>
    </row>
    <row r="1945" spans="16:16" x14ac:dyDescent="0.25">
      <c r="P1945" s="113"/>
    </row>
    <row r="1946" spans="16:16" x14ac:dyDescent="0.25">
      <c r="P1946" s="113"/>
    </row>
    <row r="1947" spans="16:16" x14ac:dyDescent="0.25">
      <c r="P1947" s="113"/>
    </row>
    <row r="1948" spans="16:16" x14ac:dyDescent="0.25">
      <c r="P1948" s="113"/>
    </row>
    <row r="1949" spans="16:16" x14ac:dyDescent="0.25">
      <c r="P1949" s="113"/>
    </row>
    <row r="1950" spans="16:16" x14ac:dyDescent="0.25">
      <c r="P1950" s="113"/>
    </row>
    <row r="1951" spans="16:16" x14ac:dyDescent="0.25">
      <c r="P1951" s="113"/>
    </row>
    <row r="1952" spans="16:16" x14ac:dyDescent="0.25">
      <c r="P1952" s="113"/>
    </row>
    <row r="1953" spans="16:16" x14ac:dyDescent="0.25">
      <c r="P1953" s="113"/>
    </row>
    <row r="1954" spans="16:16" x14ac:dyDescent="0.25">
      <c r="P1954" s="113"/>
    </row>
    <row r="1955" spans="16:16" x14ac:dyDescent="0.25">
      <c r="P1955" s="113"/>
    </row>
    <row r="1956" spans="16:16" x14ac:dyDescent="0.25">
      <c r="P1956" s="113"/>
    </row>
    <row r="1957" spans="16:16" x14ac:dyDescent="0.25">
      <c r="P1957" s="113"/>
    </row>
    <row r="1958" spans="16:16" x14ac:dyDescent="0.25">
      <c r="P1958" s="113"/>
    </row>
    <row r="1959" spans="16:16" x14ac:dyDescent="0.25">
      <c r="P1959" s="113"/>
    </row>
    <row r="1960" spans="16:16" x14ac:dyDescent="0.25">
      <c r="P1960" s="113"/>
    </row>
    <row r="1961" spans="16:16" x14ac:dyDescent="0.25">
      <c r="P1961" s="113"/>
    </row>
    <row r="1962" spans="16:16" x14ac:dyDescent="0.25">
      <c r="P1962" s="113"/>
    </row>
    <row r="1963" spans="16:16" x14ac:dyDescent="0.25">
      <c r="P1963" s="113"/>
    </row>
    <row r="1964" spans="16:16" x14ac:dyDescent="0.25">
      <c r="P1964" s="113"/>
    </row>
    <row r="1965" spans="16:16" x14ac:dyDescent="0.25">
      <c r="P1965" s="113"/>
    </row>
    <row r="1966" spans="16:16" x14ac:dyDescent="0.25">
      <c r="P1966" s="113"/>
    </row>
    <row r="1967" spans="16:16" x14ac:dyDescent="0.25">
      <c r="P1967" s="113"/>
    </row>
    <row r="1968" spans="16:16" x14ac:dyDescent="0.25">
      <c r="P1968" s="113"/>
    </row>
    <row r="1969" spans="16:16" x14ac:dyDescent="0.25">
      <c r="P1969" s="113"/>
    </row>
    <row r="1970" spans="16:16" x14ac:dyDescent="0.25">
      <c r="P1970" s="113"/>
    </row>
    <row r="1971" spans="16:16" x14ac:dyDescent="0.25">
      <c r="P1971" s="113"/>
    </row>
    <row r="1972" spans="16:16" x14ac:dyDescent="0.25">
      <c r="P1972" s="113"/>
    </row>
    <row r="1973" spans="16:16" x14ac:dyDescent="0.25">
      <c r="P1973" s="113"/>
    </row>
    <row r="1974" spans="16:16" x14ac:dyDescent="0.25">
      <c r="P1974" s="113"/>
    </row>
    <row r="1975" spans="16:16" x14ac:dyDescent="0.25">
      <c r="P1975" s="113"/>
    </row>
    <row r="1976" spans="16:16" x14ac:dyDescent="0.25">
      <c r="P1976" s="113"/>
    </row>
    <row r="1977" spans="16:16" x14ac:dyDescent="0.25">
      <c r="P1977" s="113"/>
    </row>
    <row r="1978" spans="16:16" x14ac:dyDescent="0.25">
      <c r="P1978" s="113"/>
    </row>
    <row r="1979" spans="16:16" x14ac:dyDescent="0.25">
      <c r="P1979" s="113"/>
    </row>
    <row r="1980" spans="16:16" x14ac:dyDescent="0.25">
      <c r="P1980" s="113"/>
    </row>
    <row r="1981" spans="16:16" x14ac:dyDescent="0.25">
      <c r="P1981" s="113"/>
    </row>
    <row r="1982" spans="16:16" x14ac:dyDescent="0.25">
      <c r="P1982" s="113"/>
    </row>
    <row r="1983" spans="16:16" x14ac:dyDescent="0.25">
      <c r="P1983" s="113"/>
    </row>
    <row r="1984" spans="16:16" x14ac:dyDescent="0.25">
      <c r="P1984" s="113"/>
    </row>
    <row r="1985" spans="16:16" x14ac:dyDescent="0.25">
      <c r="P1985" s="113"/>
    </row>
    <row r="1986" spans="16:16" x14ac:dyDescent="0.25">
      <c r="P1986" s="113"/>
    </row>
    <row r="1987" spans="16:16" x14ac:dyDescent="0.25">
      <c r="P1987" s="113"/>
    </row>
    <row r="1988" spans="16:16" x14ac:dyDescent="0.25">
      <c r="P1988" s="113"/>
    </row>
    <row r="1989" spans="16:16" x14ac:dyDescent="0.25">
      <c r="P1989" s="113"/>
    </row>
    <row r="1990" spans="16:16" x14ac:dyDescent="0.25">
      <c r="P1990" s="113"/>
    </row>
    <row r="1991" spans="16:16" x14ac:dyDescent="0.25">
      <c r="P1991" s="113"/>
    </row>
    <row r="1992" spans="16:16" x14ac:dyDescent="0.25">
      <c r="P1992" s="113"/>
    </row>
    <row r="1993" spans="16:16" x14ac:dyDescent="0.25">
      <c r="P1993" s="113"/>
    </row>
    <row r="1994" spans="16:16" x14ac:dyDescent="0.25">
      <c r="P1994" s="113"/>
    </row>
    <row r="1995" spans="16:16" x14ac:dyDescent="0.25">
      <c r="P1995" s="113"/>
    </row>
    <row r="1996" spans="16:16" x14ac:dyDescent="0.25">
      <c r="P1996" s="113"/>
    </row>
    <row r="1997" spans="16:16" x14ac:dyDescent="0.25">
      <c r="P1997" s="113"/>
    </row>
    <row r="1998" spans="16:16" x14ac:dyDescent="0.25">
      <c r="P1998" s="113"/>
    </row>
    <row r="1999" spans="16:16" x14ac:dyDescent="0.25">
      <c r="P1999" s="113"/>
    </row>
    <row r="2000" spans="16:16" x14ac:dyDescent="0.25">
      <c r="P2000" s="113"/>
    </row>
    <row r="2001" spans="16:16" x14ac:dyDescent="0.25">
      <c r="P2001" s="113"/>
    </row>
    <row r="2002" spans="16:16" x14ac:dyDescent="0.25">
      <c r="P2002" s="113"/>
    </row>
    <row r="2003" spans="16:16" x14ac:dyDescent="0.25">
      <c r="P2003" s="113"/>
    </row>
    <row r="2004" spans="16:16" x14ac:dyDescent="0.25">
      <c r="P2004" s="113"/>
    </row>
    <row r="2005" spans="16:16" x14ac:dyDescent="0.25">
      <c r="P2005" s="113"/>
    </row>
    <row r="2006" spans="16:16" x14ac:dyDescent="0.25">
      <c r="P2006" s="113"/>
    </row>
    <row r="2007" spans="16:16" x14ac:dyDescent="0.25">
      <c r="P2007" s="113"/>
    </row>
    <row r="2008" spans="16:16" x14ac:dyDescent="0.25">
      <c r="P2008" s="113"/>
    </row>
    <row r="2009" spans="16:16" x14ac:dyDescent="0.25">
      <c r="P2009" s="113"/>
    </row>
    <row r="2010" spans="16:16" x14ac:dyDescent="0.25">
      <c r="P2010" s="113"/>
    </row>
    <row r="2011" spans="16:16" x14ac:dyDescent="0.25">
      <c r="P2011" s="113"/>
    </row>
    <row r="2012" spans="16:16" x14ac:dyDescent="0.25">
      <c r="P2012" s="113"/>
    </row>
    <row r="2013" spans="16:16" x14ac:dyDescent="0.25">
      <c r="P2013" s="113"/>
    </row>
    <row r="2014" spans="16:16" x14ac:dyDescent="0.25">
      <c r="P2014" s="113"/>
    </row>
    <row r="2015" spans="16:16" x14ac:dyDescent="0.25">
      <c r="P2015" s="113"/>
    </row>
    <row r="2016" spans="16:16" x14ac:dyDescent="0.25">
      <c r="P2016" s="113"/>
    </row>
    <row r="2017" spans="16:16" x14ac:dyDescent="0.25">
      <c r="P2017" s="113"/>
    </row>
    <row r="2018" spans="16:16" x14ac:dyDescent="0.25">
      <c r="P2018" s="113"/>
    </row>
    <row r="2019" spans="16:16" x14ac:dyDescent="0.25">
      <c r="P2019" s="113"/>
    </row>
    <row r="2020" spans="16:16" x14ac:dyDescent="0.25">
      <c r="P2020" s="113"/>
    </row>
    <row r="2021" spans="16:16" x14ac:dyDescent="0.25">
      <c r="P2021" s="113"/>
    </row>
    <row r="2022" spans="16:16" x14ac:dyDescent="0.25">
      <c r="P2022" s="113"/>
    </row>
    <row r="2023" spans="16:16" x14ac:dyDescent="0.25">
      <c r="P2023" s="113"/>
    </row>
    <row r="2024" spans="16:16" x14ac:dyDescent="0.25">
      <c r="P2024" s="113"/>
    </row>
    <row r="2025" spans="16:16" x14ac:dyDescent="0.25">
      <c r="P2025" s="113"/>
    </row>
    <row r="2026" spans="16:16" x14ac:dyDescent="0.25">
      <c r="P2026" s="113"/>
    </row>
    <row r="2027" spans="16:16" x14ac:dyDescent="0.25">
      <c r="P2027" s="113"/>
    </row>
    <row r="2028" spans="16:16" x14ac:dyDescent="0.25">
      <c r="P2028" s="113"/>
    </row>
    <row r="2029" spans="16:16" x14ac:dyDescent="0.25">
      <c r="P2029" s="113"/>
    </row>
    <row r="2030" spans="16:16" x14ac:dyDescent="0.25">
      <c r="P2030" s="113"/>
    </row>
    <row r="2031" spans="16:16" x14ac:dyDescent="0.25">
      <c r="P2031" s="113"/>
    </row>
    <row r="2032" spans="16:16" x14ac:dyDescent="0.25">
      <c r="P2032" s="113"/>
    </row>
    <row r="2033" spans="16:16" x14ac:dyDescent="0.25">
      <c r="P2033" s="113"/>
    </row>
    <row r="2034" spans="16:16" x14ac:dyDescent="0.25">
      <c r="P2034" s="113"/>
    </row>
    <row r="2035" spans="16:16" x14ac:dyDescent="0.25">
      <c r="P2035" s="113"/>
    </row>
    <row r="2036" spans="16:16" x14ac:dyDescent="0.25">
      <c r="P2036" s="113"/>
    </row>
    <row r="2037" spans="16:16" x14ac:dyDescent="0.25">
      <c r="P2037" s="113"/>
    </row>
    <row r="2038" spans="16:16" x14ac:dyDescent="0.25">
      <c r="P2038" s="113"/>
    </row>
    <row r="2039" spans="16:16" x14ac:dyDescent="0.25">
      <c r="P2039" s="113"/>
    </row>
    <row r="2040" spans="16:16" x14ac:dyDescent="0.25">
      <c r="P2040" s="113"/>
    </row>
    <row r="2041" spans="16:16" x14ac:dyDescent="0.25">
      <c r="P2041" s="113"/>
    </row>
    <row r="2042" spans="16:16" x14ac:dyDescent="0.25">
      <c r="P2042" s="113"/>
    </row>
    <row r="2043" spans="16:16" x14ac:dyDescent="0.25">
      <c r="P2043" s="113"/>
    </row>
    <row r="2044" spans="16:16" x14ac:dyDescent="0.25">
      <c r="P2044" s="113"/>
    </row>
    <row r="2045" spans="16:16" x14ac:dyDescent="0.25">
      <c r="P2045" s="113"/>
    </row>
    <row r="2046" spans="16:16" x14ac:dyDescent="0.25">
      <c r="P2046" s="113"/>
    </row>
  </sheetData>
  <mergeCells count="32">
    <mergeCell ref="Q717:Q736"/>
    <mergeCell ref="Q612:Q705"/>
    <mergeCell ref="Q535:Q609"/>
    <mergeCell ref="A9:P9"/>
    <mergeCell ref="M12:N12"/>
    <mergeCell ref="O12:O13"/>
    <mergeCell ref="F12:F13"/>
    <mergeCell ref="E11:I11"/>
    <mergeCell ref="L12:L13"/>
    <mergeCell ref="P11:P13"/>
    <mergeCell ref="Q1:Q71"/>
    <mergeCell ref="Q74:Q152"/>
    <mergeCell ref="Q163:Q223"/>
    <mergeCell ref="Q226:Q327"/>
    <mergeCell ref="Q330:Q414"/>
    <mergeCell ref="C11:C13"/>
    <mergeCell ref="O738:O739"/>
    <mergeCell ref="J12:J13"/>
    <mergeCell ref="J11:O11"/>
    <mergeCell ref="E12:E13"/>
    <mergeCell ref="K12:K13"/>
    <mergeCell ref="G12:H12"/>
    <mergeCell ref="K734:P734"/>
    <mergeCell ref="A734:F735"/>
    <mergeCell ref="A8:P8"/>
    <mergeCell ref="K4:P4"/>
    <mergeCell ref="K5:P5"/>
    <mergeCell ref="A7:P7"/>
    <mergeCell ref="B11:B13"/>
    <mergeCell ref="D11:D13"/>
    <mergeCell ref="I12:I13"/>
    <mergeCell ref="A11:A13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5" fitToHeight="2" orientation="landscape" useFirstPageNumber="1" r:id="rId1"/>
  <headerFooter scaleWithDoc="0" alignWithMargins="0">
    <oddFooter>&amp;R&amp;8Сторінка &amp;P</oddFooter>
  </headerFooter>
  <rowBreaks count="2" manualBreakCount="2">
    <brk id="583" max="15" man="1"/>
    <brk id="6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7"/>
  <sheetViews>
    <sheetView showGridLines="0" showZeros="0" tabSelected="1" view="pageBreakPreview" topLeftCell="D1" zoomScale="70" zoomScaleNormal="87" zoomScaleSheetLayoutView="70" workbookViewId="0">
      <selection activeCell="G3" sqref="G3"/>
    </sheetView>
  </sheetViews>
  <sheetFormatPr defaultColWidth="9.1640625" defaultRowHeight="15.75" x14ac:dyDescent="0.25"/>
  <cols>
    <col min="1" max="1" width="19.1640625" style="12" customWidth="1"/>
    <col min="2" max="2" width="17.83203125" style="7" customWidth="1"/>
    <col min="3" max="3" width="56" style="13" customWidth="1"/>
    <col min="4" max="4" width="23.1640625" style="9" customWidth="1"/>
    <col min="5" max="5" width="23.83203125" style="9" customWidth="1"/>
    <col min="6" max="6" width="23.6640625" style="9" customWidth="1"/>
    <col min="7" max="7" width="20.83203125" style="9" customWidth="1"/>
    <col min="8" max="8" width="21.1640625" style="9" customWidth="1"/>
    <col min="9" max="9" width="22.5" style="9" customWidth="1"/>
    <col min="10" max="10" width="21.1640625" style="9" customWidth="1"/>
    <col min="11" max="11" width="21.33203125" style="9" customWidth="1"/>
    <col min="12" max="12" width="19.1640625" style="9" customWidth="1"/>
    <col min="13" max="13" width="18.83203125" style="9" customWidth="1"/>
    <col min="14" max="14" width="23" style="9" customWidth="1"/>
    <col min="15" max="15" width="22.83203125" style="9" customWidth="1"/>
    <col min="16" max="16" width="7.6640625" style="22" customWidth="1"/>
    <col min="17" max="17" width="0.1640625" style="7" customWidth="1"/>
    <col min="18" max="18" width="11.1640625" style="7" customWidth="1"/>
    <col min="19" max="19" width="12.1640625" style="7" customWidth="1"/>
    <col min="20" max="20" width="11.33203125" style="7" customWidth="1"/>
    <col min="21" max="21" width="10.83203125" style="7" customWidth="1"/>
    <col min="22" max="16384" width="9.1640625" style="7"/>
  </cols>
  <sheetData>
    <row r="1" spans="1:17" ht="27.75" customHeight="1" x14ac:dyDescent="0.4">
      <c r="J1" s="4" t="s">
        <v>568</v>
      </c>
      <c r="K1" s="4"/>
      <c r="L1" s="4"/>
      <c r="M1" s="4"/>
      <c r="N1" s="4"/>
      <c r="O1" s="4"/>
      <c r="P1" s="185"/>
      <c r="Q1" s="185"/>
    </row>
    <row r="2" spans="1:17" ht="24" customHeight="1" x14ac:dyDescent="0.25">
      <c r="J2" s="11" t="s">
        <v>527</v>
      </c>
      <c r="K2" s="11"/>
      <c r="L2" s="11"/>
      <c r="M2" s="11"/>
      <c r="N2" s="11"/>
      <c r="O2" s="11"/>
      <c r="P2" s="185"/>
      <c r="Q2" s="185"/>
    </row>
    <row r="3" spans="1:17" ht="26.25" customHeight="1" x14ac:dyDescent="0.25">
      <c r="J3" s="11" t="s">
        <v>528</v>
      </c>
      <c r="K3" s="11"/>
      <c r="L3" s="11"/>
      <c r="M3" s="11"/>
      <c r="N3" s="11"/>
      <c r="O3" s="11"/>
      <c r="P3" s="185"/>
      <c r="Q3" s="185"/>
    </row>
    <row r="4" spans="1:17" ht="26.25" customHeight="1" x14ac:dyDescent="0.4">
      <c r="J4" s="186" t="s">
        <v>573</v>
      </c>
      <c r="K4" s="186"/>
      <c r="L4" s="186"/>
      <c r="M4" s="186"/>
      <c r="N4" s="186"/>
      <c r="O4" s="186"/>
      <c r="P4" s="185"/>
      <c r="Q4" s="185"/>
    </row>
    <row r="5" spans="1:17" ht="8.25" customHeight="1" x14ac:dyDescent="0.4">
      <c r="J5" s="10"/>
      <c r="K5" s="10"/>
      <c r="L5" s="10"/>
      <c r="M5" s="10"/>
      <c r="N5" s="10"/>
      <c r="O5" s="10"/>
      <c r="P5" s="185"/>
      <c r="Q5" s="185"/>
    </row>
    <row r="6" spans="1:17" ht="58.15" customHeight="1" x14ac:dyDescent="0.4">
      <c r="J6" s="187"/>
      <c r="K6" s="187"/>
      <c r="L6" s="187"/>
      <c r="M6" s="187"/>
      <c r="N6" s="187"/>
      <c r="O6" s="187"/>
      <c r="P6" s="185"/>
      <c r="Q6" s="185"/>
    </row>
    <row r="7" spans="1:17" ht="26.25" customHeight="1" x14ac:dyDescent="0.4">
      <c r="J7" s="4"/>
      <c r="K7" s="4"/>
      <c r="L7" s="4"/>
      <c r="M7" s="4"/>
      <c r="N7" s="4"/>
      <c r="O7" s="4"/>
      <c r="P7" s="185"/>
      <c r="Q7" s="185"/>
    </row>
    <row r="8" spans="1:17" ht="105.75" customHeight="1" x14ac:dyDescent="0.25">
      <c r="A8" s="189" t="s">
        <v>562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5"/>
      <c r="Q8" s="185"/>
    </row>
    <row r="9" spans="1:17" ht="23.25" customHeight="1" x14ac:dyDescent="0.25">
      <c r="A9" s="188" t="s">
        <v>518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5"/>
      <c r="Q9" s="185"/>
    </row>
    <row r="10" spans="1:17" ht="21" customHeight="1" x14ac:dyDescent="0.25">
      <c r="A10" s="180" t="s">
        <v>443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5"/>
      <c r="Q10" s="185"/>
    </row>
    <row r="11" spans="1:17" s="14" customFormat="1" ht="20.25" customHeight="1" x14ac:dyDescent="0.3">
      <c r="A11" s="70"/>
      <c r="B11" s="71"/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 t="s">
        <v>338</v>
      </c>
      <c r="P11" s="185"/>
      <c r="Q11" s="185"/>
    </row>
    <row r="12" spans="1:17" s="15" customFormat="1" ht="21.75" customHeight="1" x14ac:dyDescent="0.25">
      <c r="A12" s="190" t="s">
        <v>317</v>
      </c>
      <c r="B12" s="190" t="s">
        <v>307</v>
      </c>
      <c r="C12" s="190" t="s">
        <v>319</v>
      </c>
      <c r="D12" s="174" t="s">
        <v>211</v>
      </c>
      <c r="E12" s="174"/>
      <c r="F12" s="174"/>
      <c r="G12" s="174"/>
      <c r="H12" s="174"/>
      <c r="I12" s="174" t="s">
        <v>212</v>
      </c>
      <c r="J12" s="174"/>
      <c r="K12" s="174"/>
      <c r="L12" s="174"/>
      <c r="M12" s="174"/>
      <c r="N12" s="174"/>
      <c r="O12" s="174" t="s">
        <v>213</v>
      </c>
      <c r="P12" s="185"/>
      <c r="Q12" s="185"/>
    </row>
    <row r="13" spans="1:17" s="15" customFormat="1" ht="29.25" customHeight="1" x14ac:dyDescent="0.25">
      <c r="A13" s="190"/>
      <c r="B13" s="190"/>
      <c r="C13" s="190"/>
      <c r="D13" s="181" t="s">
        <v>308</v>
      </c>
      <c r="E13" s="181" t="s">
        <v>214</v>
      </c>
      <c r="F13" s="175" t="s">
        <v>215</v>
      </c>
      <c r="G13" s="175"/>
      <c r="H13" s="181" t="s">
        <v>216</v>
      </c>
      <c r="I13" s="181" t="s">
        <v>308</v>
      </c>
      <c r="J13" s="181" t="s">
        <v>309</v>
      </c>
      <c r="K13" s="181" t="s">
        <v>214</v>
      </c>
      <c r="L13" s="175" t="s">
        <v>215</v>
      </c>
      <c r="M13" s="175"/>
      <c r="N13" s="181" t="s">
        <v>216</v>
      </c>
      <c r="O13" s="174"/>
      <c r="P13" s="185"/>
      <c r="Q13" s="185"/>
    </row>
    <row r="14" spans="1:17" s="15" customFormat="1" ht="60.75" customHeight="1" x14ac:dyDescent="0.25">
      <c r="A14" s="190"/>
      <c r="B14" s="190"/>
      <c r="C14" s="190"/>
      <c r="D14" s="181"/>
      <c r="E14" s="181"/>
      <c r="F14" s="75" t="s">
        <v>217</v>
      </c>
      <c r="G14" s="75" t="s">
        <v>218</v>
      </c>
      <c r="H14" s="181"/>
      <c r="I14" s="181"/>
      <c r="J14" s="181"/>
      <c r="K14" s="181"/>
      <c r="L14" s="75" t="s">
        <v>217</v>
      </c>
      <c r="M14" s="75" t="s">
        <v>218</v>
      </c>
      <c r="N14" s="181"/>
      <c r="O14" s="174"/>
      <c r="P14" s="185"/>
      <c r="Q14" s="185"/>
    </row>
    <row r="15" spans="1:17" s="64" customFormat="1" hidden="1" x14ac:dyDescent="0.25">
      <c r="A15" s="76" t="s">
        <v>38</v>
      </c>
      <c r="B15" s="77"/>
      <c r="C15" s="78" t="s">
        <v>39</v>
      </c>
      <c r="D15" s="79">
        <f>D18+D21+D24</f>
        <v>314185900</v>
      </c>
      <c r="E15" s="79">
        <f t="shared" ref="E15:O15" si="0">E18+E21+E24</f>
        <v>314185900</v>
      </c>
      <c r="F15" s="79">
        <f t="shared" si="0"/>
        <v>233487000</v>
      </c>
      <c r="G15" s="79">
        <f t="shared" si="0"/>
        <v>11292400</v>
      </c>
      <c r="H15" s="79">
        <f t="shared" si="0"/>
        <v>0</v>
      </c>
      <c r="I15" s="79">
        <f t="shared" si="0"/>
        <v>4719000</v>
      </c>
      <c r="J15" s="79">
        <f t="shared" si="0"/>
        <v>4350000</v>
      </c>
      <c r="K15" s="79">
        <f t="shared" si="0"/>
        <v>369000</v>
      </c>
      <c r="L15" s="79">
        <f t="shared" si="0"/>
        <v>0</v>
      </c>
      <c r="M15" s="79">
        <f t="shared" si="0"/>
        <v>208200</v>
      </c>
      <c r="N15" s="79">
        <f t="shared" si="0"/>
        <v>4350000</v>
      </c>
      <c r="O15" s="79">
        <f t="shared" si="0"/>
        <v>318904900</v>
      </c>
      <c r="P15" s="185"/>
      <c r="Q15" s="185"/>
    </row>
    <row r="16" spans="1:17" s="64" customFormat="1" hidden="1" x14ac:dyDescent="0.25">
      <c r="A16" s="76"/>
      <c r="B16" s="77"/>
      <c r="C16" s="80" t="s">
        <v>537</v>
      </c>
      <c r="D16" s="79">
        <f>D19+D22+D25</f>
        <v>0</v>
      </c>
      <c r="E16" s="79">
        <f t="shared" ref="E16:O16" si="1">E19+E22+E25</f>
        <v>0</v>
      </c>
      <c r="F16" s="79">
        <f t="shared" si="1"/>
        <v>0</v>
      </c>
      <c r="G16" s="79">
        <f t="shared" si="1"/>
        <v>0</v>
      </c>
      <c r="H16" s="79">
        <f t="shared" si="1"/>
        <v>0</v>
      </c>
      <c r="I16" s="79">
        <f t="shared" si="1"/>
        <v>0</v>
      </c>
      <c r="J16" s="79">
        <f t="shared" si="1"/>
        <v>0</v>
      </c>
      <c r="K16" s="79">
        <f t="shared" si="1"/>
        <v>0</v>
      </c>
      <c r="L16" s="79">
        <f t="shared" si="1"/>
        <v>0</v>
      </c>
      <c r="M16" s="79">
        <f t="shared" si="1"/>
        <v>0</v>
      </c>
      <c r="N16" s="79">
        <f t="shared" si="1"/>
        <v>0</v>
      </c>
      <c r="O16" s="79">
        <f t="shared" si="1"/>
        <v>0</v>
      </c>
      <c r="P16" s="185"/>
      <c r="Q16" s="185"/>
    </row>
    <row r="17" spans="1:17" s="64" customFormat="1" hidden="1" x14ac:dyDescent="0.25">
      <c r="A17" s="76"/>
      <c r="B17" s="77"/>
      <c r="C17" s="80" t="s">
        <v>538</v>
      </c>
      <c r="D17" s="79">
        <f>D15+D16</f>
        <v>314185900</v>
      </c>
      <c r="E17" s="79">
        <f t="shared" ref="E17:O17" si="2">E15+E16</f>
        <v>314185900</v>
      </c>
      <c r="F17" s="79">
        <f t="shared" si="2"/>
        <v>233487000</v>
      </c>
      <c r="G17" s="79">
        <f t="shared" si="2"/>
        <v>11292400</v>
      </c>
      <c r="H17" s="79">
        <f t="shared" si="2"/>
        <v>0</v>
      </c>
      <c r="I17" s="79">
        <f t="shared" si="2"/>
        <v>4719000</v>
      </c>
      <c r="J17" s="79">
        <f t="shared" si="2"/>
        <v>4350000</v>
      </c>
      <c r="K17" s="79">
        <f t="shared" si="2"/>
        <v>369000</v>
      </c>
      <c r="L17" s="79">
        <f t="shared" si="2"/>
        <v>0</v>
      </c>
      <c r="M17" s="79">
        <f t="shared" si="2"/>
        <v>208200</v>
      </c>
      <c r="N17" s="79">
        <f t="shared" si="2"/>
        <v>4350000</v>
      </c>
      <c r="O17" s="79">
        <f t="shared" si="2"/>
        <v>318904900</v>
      </c>
      <c r="P17" s="185"/>
      <c r="Q17" s="185"/>
    </row>
    <row r="18" spans="1:17" s="65" customFormat="1" ht="47.25" hidden="1" x14ac:dyDescent="0.25">
      <c r="A18" s="57" t="s">
        <v>112</v>
      </c>
      <c r="B18" s="57" t="s">
        <v>41</v>
      </c>
      <c r="C18" s="58" t="s">
        <v>418</v>
      </c>
      <c r="D18" s="59">
        <f>'дод 2 '!E23+'дод 2 '!E163+'дод 2 '!E273+'дод 2 '!E321+'дод 2 '!E414+'дод 2 '!E429+'дод 2 '!E461+'дод 2 '!E554+'дод 2 '!E618+'дод 2 '!E684+'дод 2 '!E639+'дод 2 '!E651+'дод 2 '!E627+'дод 2 '!E714</f>
        <v>312215900</v>
      </c>
      <c r="E18" s="59">
        <f>'дод 2 '!F23+'дод 2 '!F163+'дод 2 '!F273+'дод 2 '!F321+'дод 2 '!F414+'дод 2 '!F429+'дод 2 '!F461+'дод 2 '!F554+'дод 2 '!F618+'дод 2 '!F684+'дод 2 '!F639+'дод 2 '!F651+'дод 2 '!F627+'дод 2 '!F714</f>
        <v>312215900</v>
      </c>
      <c r="F18" s="59">
        <f>'дод 2 '!G23+'дод 2 '!G163+'дод 2 '!G273+'дод 2 '!G321+'дод 2 '!G414+'дод 2 '!G429+'дод 2 '!G461+'дод 2 '!G554+'дод 2 '!G618+'дод 2 '!G684+'дод 2 '!G639+'дод 2 '!G651+'дод 2 '!G627+'дод 2 '!G714</f>
        <v>233487000</v>
      </c>
      <c r="G18" s="59">
        <f>'дод 2 '!H23+'дод 2 '!H163+'дод 2 '!H273+'дод 2 '!H321+'дод 2 '!H414+'дод 2 '!H429+'дод 2 '!H461+'дод 2 '!H554+'дод 2 '!H618+'дод 2 '!H684+'дод 2 '!H639+'дод 2 '!H651+'дод 2 '!H627+'дод 2 '!H714</f>
        <v>11292400</v>
      </c>
      <c r="H18" s="59">
        <f>'дод 2 '!I23+'дод 2 '!I163+'дод 2 '!I273+'дод 2 '!I321+'дод 2 '!I414+'дод 2 '!I429+'дод 2 '!I461+'дод 2 '!I554+'дод 2 '!I618+'дод 2 '!I684+'дод 2 '!I639+'дод 2 '!I651+'дод 2 '!I627+'дод 2 '!I714</f>
        <v>0</v>
      </c>
      <c r="I18" s="59">
        <f>'дод 2 '!J23+'дод 2 '!J163+'дод 2 '!J273+'дод 2 '!J321+'дод 2 '!J414+'дод 2 '!J429+'дод 2 '!J461+'дод 2 '!J554+'дод 2 '!J618+'дод 2 '!J684+'дод 2 '!J639+'дод 2 '!J651+'дод 2 '!J627+'дод 2 '!J714</f>
        <v>4719000</v>
      </c>
      <c r="J18" s="59">
        <f>'дод 2 '!K23+'дод 2 '!K163+'дод 2 '!K273+'дод 2 '!K321+'дод 2 '!K414+'дод 2 '!K429+'дод 2 '!K461+'дод 2 '!K554+'дод 2 '!K618+'дод 2 '!K684+'дод 2 '!K639+'дод 2 '!K651+'дод 2 '!K627+'дод 2 '!K714</f>
        <v>4350000</v>
      </c>
      <c r="K18" s="59">
        <f>'дод 2 '!L23+'дод 2 '!L163+'дод 2 '!L273+'дод 2 '!L321+'дод 2 '!L414+'дод 2 '!L429+'дод 2 '!L461+'дод 2 '!L554+'дод 2 '!L618+'дод 2 '!L684+'дод 2 '!L639+'дод 2 '!L651+'дод 2 '!L627+'дод 2 '!L714</f>
        <v>369000</v>
      </c>
      <c r="L18" s="59">
        <f>'дод 2 '!M23+'дод 2 '!M163+'дод 2 '!M273+'дод 2 '!M321+'дод 2 '!M414+'дод 2 '!M429+'дод 2 '!M461+'дод 2 '!M554+'дод 2 '!M618+'дод 2 '!M684+'дод 2 '!M639+'дод 2 '!M651+'дод 2 '!M627+'дод 2 '!M714</f>
        <v>0</v>
      </c>
      <c r="M18" s="59">
        <f>'дод 2 '!N23+'дод 2 '!N163+'дод 2 '!N273+'дод 2 '!N321+'дод 2 '!N414+'дод 2 '!N429+'дод 2 '!N461+'дод 2 '!N554+'дод 2 '!N618+'дод 2 '!N684+'дод 2 '!N639+'дод 2 '!N651+'дод 2 '!N627+'дод 2 '!N714</f>
        <v>208200</v>
      </c>
      <c r="N18" s="59">
        <f>'дод 2 '!O23+'дод 2 '!O163+'дод 2 '!O273+'дод 2 '!O321+'дод 2 '!O414+'дод 2 '!O429+'дод 2 '!O461+'дод 2 '!O554+'дод 2 '!O618+'дод 2 '!O684+'дод 2 '!O639+'дод 2 '!O651+'дод 2 '!O627+'дод 2 '!O714</f>
        <v>4350000</v>
      </c>
      <c r="O18" s="59">
        <f>'дод 2 '!P23+'дод 2 '!P163+'дод 2 '!P273+'дод 2 '!P321+'дод 2 '!P414+'дод 2 '!P429+'дод 2 '!P461+'дод 2 '!P554+'дод 2 '!P618+'дод 2 '!P684+'дод 2 '!P639+'дод 2 '!P651+'дод 2 '!P627+'дод 2 '!P714</f>
        <v>316934900</v>
      </c>
      <c r="P18" s="185"/>
      <c r="Q18" s="185"/>
    </row>
    <row r="19" spans="1:17" s="65" customFormat="1" hidden="1" x14ac:dyDescent="0.25">
      <c r="A19" s="57"/>
      <c r="B19" s="57"/>
      <c r="C19" s="68" t="s">
        <v>537</v>
      </c>
      <c r="D19" s="59">
        <f>'дод 2 '!E24+'дод 2 '!E164+'дод 2 '!E274+'дод 2 '!E322+'дод 2 '!E415+'дод 2 '!E430+'дод 2 '!E462+'дод 2 '!E555+'дод 2 '!E619+'дод 2 '!E685+'дод 2 '!E640+'дод 2 '!E652+'дод 2 '!E628+'дод 2 '!E715</f>
        <v>0</v>
      </c>
      <c r="E19" s="59">
        <f>'дод 2 '!F24+'дод 2 '!F164+'дод 2 '!F274+'дод 2 '!F322+'дод 2 '!F415+'дод 2 '!F430+'дод 2 '!F462+'дод 2 '!F555+'дод 2 '!F619+'дод 2 '!F685+'дод 2 '!F640+'дод 2 '!F652+'дод 2 '!F628+'дод 2 '!F715</f>
        <v>0</v>
      </c>
      <c r="F19" s="59">
        <f>'дод 2 '!G24+'дод 2 '!G164+'дод 2 '!G274+'дод 2 '!G322+'дод 2 '!G415+'дод 2 '!G430+'дод 2 '!G462+'дод 2 '!G555+'дод 2 '!G619+'дод 2 '!G685+'дод 2 '!G640+'дод 2 '!G652+'дод 2 '!G628+'дод 2 '!G715</f>
        <v>0</v>
      </c>
      <c r="G19" s="59">
        <f>'дод 2 '!H24+'дод 2 '!H164+'дод 2 '!H274+'дод 2 '!H322+'дод 2 '!H415+'дод 2 '!H430+'дод 2 '!H462+'дод 2 '!H555+'дод 2 '!H619+'дод 2 '!H685+'дод 2 '!H640+'дод 2 '!H652+'дод 2 '!H628+'дод 2 '!H715</f>
        <v>0</v>
      </c>
      <c r="H19" s="59">
        <f>'дод 2 '!I24+'дод 2 '!I164+'дод 2 '!I274+'дод 2 '!I322+'дод 2 '!I415+'дод 2 '!I430+'дод 2 '!I462+'дод 2 '!I555+'дод 2 '!I619+'дод 2 '!I685+'дод 2 '!I640+'дод 2 '!I652+'дод 2 '!I628+'дод 2 '!I715</f>
        <v>0</v>
      </c>
      <c r="I19" s="59">
        <f>'дод 2 '!J24+'дод 2 '!J164+'дод 2 '!J274+'дод 2 '!J322+'дод 2 '!J415+'дод 2 '!J430+'дод 2 '!J462+'дод 2 '!J555+'дод 2 '!J619+'дод 2 '!J685+'дод 2 '!J640+'дод 2 '!J652+'дод 2 '!J628+'дод 2 '!J715</f>
        <v>0</v>
      </c>
      <c r="J19" s="59">
        <f>'дод 2 '!K24+'дод 2 '!K164+'дод 2 '!K274+'дод 2 '!K322+'дод 2 '!K415+'дод 2 '!K430+'дод 2 '!K462+'дод 2 '!K555+'дод 2 '!K619+'дод 2 '!K685+'дод 2 '!K640+'дод 2 '!K652+'дод 2 '!K628+'дод 2 '!K715</f>
        <v>0</v>
      </c>
      <c r="K19" s="59">
        <f>'дод 2 '!L24+'дод 2 '!L164+'дод 2 '!L274+'дод 2 '!L322+'дод 2 '!L415+'дод 2 '!L430+'дод 2 '!L462+'дод 2 '!L555+'дод 2 '!L619+'дод 2 '!L685+'дод 2 '!L640+'дод 2 '!L652+'дод 2 '!L628+'дод 2 '!L715</f>
        <v>0</v>
      </c>
      <c r="L19" s="59">
        <f>'дод 2 '!M24+'дод 2 '!M164+'дод 2 '!M274+'дод 2 '!M322+'дод 2 '!M415+'дод 2 '!M430+'дод 2 '!M462+'дод 2 '!M555+'дод 2 '!M619+'дод 2 '!M685+'дод 2 '!M640+'дод 2 '!M652+'дод 2 '!M628+'дод 2 '!M715</f>
        <v>0</v>
      </c>
      <c r="M19" s="59">
        <f>'дод 2 '!N24+'дод 2 '!N164+'дод 2 '!N274+'дод 2 '!N322+'дод 2 '!N415+'дод 2 '!N430+'дод 2 '!N462+'дод 2 '!N555+'дод 2 '!N619+'дод 2 '!N685+'дод 2 '!N640+'дод 2 '!N652+'дод 2 '!N628+'дод 2 '!N715</f>
        <v>0</v>
      </c>
      <c r="N19" s="59">
        <f>'дод 2 '!O24+'дод 2 '!O164+'дод 2 '!O274+'дод 2 '!O322+'дод 2 '!O415+'дод 2 '!O430+'дод 2 '!O462+'дод 2 '!O555+'дод 2 '!O619+'дод 2 '!O685+'дод 2 '!O640+'дод 2 '!O652+'дод 2 '!O628+'дод 2 '!O715</f>
        <v>0</v>
      </c>
      <c r="O19" s="59">
        <f>'дод 2 '!P24+'дод 2 '!P164+'дод 2 '!P274+'дод 2 '!P322+'дод 2 '!P415+'дод 2 '!P430+'дод 2 '!P462+'дод 2 '!P555+'дод 2 '!P619+'дод 2 '!P685+'дод 2 '!P640+'дод 2 '!P652+'дод 2 '!P628+'дод 2 '!P715</f>
        <v>0</v>
      </c>
      <c r="P19" s="185"/>
      <c r="Q19" s="185"/>
    </row>
    <row r="20" spans="1:17" s="65" customFormat="1" hidden="1" x14ac:dyDescent="0.25">
      <c r="A20" s="57"/>
      <c r="B20" s="57"/>
      <c r="C20" s="68" t="s">
        <v>538</v>
      </c>
      <c r="D20" s="59">
        <f>D19+D18</f>
        <v>312215900</v>
      </c>
      <c r="E20" s="59">
        <f t="shared" ref="E20:O20" si="3">E19+E18</f>
        <v>312215900</v>
      </c>
      <c r="F20" s="59">
        <f t="shared" si="3"/>
        <v>233487000</v>
      </c>
      <c r="G20" s="59">
        <f t="shared" si="3"/>
        <v>11292400</v>
      </c>
      <c r="H20" s="59">
        <f t="shared" si="3"/>
        <v>0</v>
      </c>
      <c r="I20" s="59">
        <f t="shared" si="3"/>
        <v>4719000</v>
      </c>
      <c r="J20" s="59">
        <f t="shared" si="3"/>
        <v>4350000</v>
      </c>
      <c r="K20" s="59">
        <f t="shared" si="3"/>
        <v>369000</v>
      </c>
      <c r="L20" s="59">
        <f t="shared" si="3"/>
        <v>0</v>
      </c>
      <c r="M20" s="59">
        <f t="shared" si="3"/>
        <v>208200</v>
      </c>
      <c r="N20" s="59">
        <f t="shared" si="3"/>
        <v>4350000</v>
      </c>
      <c r="O20" s="59">
        <f t="shared" si="3"/>
        <v>316934900</v>
      </c>
      <c r="P20" s="185"/>
      <c r="Q20" s="185"/>
    </row>
    <row r="21" spans="1:17" s="28" customFormat="1" ht="47.25" hidden="1" x14ac:dyDescent="0.25">
      <c r="A21" s="81" t="s">
        <v>85</v>
      </c>
      <c r="B21" s="81" t="s">
        <v>391</v>
      </c>
      <c r="C21" s="58" t="s">
        <v>387</v>
      </c>
      <c r="D21" s="59">
        <f>'дод 2 '!E26</f>
        <v>0</v>
      </c>
      <c r="E21" s="59">
        <f>'дод 2 '!F26</f>
        <v>0</v>
      </c>
      <c r="F21" s="59">
        <f>'дод 2 '!G26</f>
        <v>0</v>
      </c>
      <c r="G21" s="59">
        <f>'дод 2 '!H26</f>
        <v>0</v>
      </c>
      <c r="H21" s="59">
        <f>'дод 2 '!I26</f>
        <v>0</v>
      </c>
      <c r="I21" s="59">
        <f>'дод 2 '!J26</f>
        <v>0</v>
      </c>
      <c r="J21" s="59">
        <f>'дод 2 '!K26</f>
        <v>0</v>
      </c>
      <c r="K21" s="59">
        <f>'дод 2 '!L26</f>
        <v>0</v>
      </c>
      <c r="L21" s="59">
        <f>'дод 2 '!M26</f>
        <v>0</v>
      </c>
      <c r="M21" s="59">
        <f>'дод 2 '!N26</f>
        <v>0</v>
      </c>
      <c r="N21" s="59">
        <f>'дод 2 '!O26</f>
        <v>0</v>
      </c>
      <c r="O21" s="59">
        <f>'дод 2 '!P26</f>
        <v>0</v>
      </c>
      <c r="P21" s="185"/>
      <c r="Q21" s="185"/>
    </row>
    <row r="22" spans="1:17" s="28" customFormat="1" hidden="1" x14ac:dyDescent="0.25">
      <c r="A22" s="81"/>
      <c r="B22" s="81"/>
      <c r="C22" s="68" t="s">
        <v>537</v>
      </c>
      <c r="D22" s="59">
        <f>'дод 2 '!E27</f>
        <v>0</v>
      </c>
      <c r="E22" s="59">
        <f>'дод 2 '!F27</f>
        <v>0</v>
      </c>
      <c r="F22" s="59">
        <f>'дод 2 '!G27</f>
        <v>0</v>
      </c>
      <c r="G22" s="59">
        <f>'дод 2 '!H27</f>
        <v>0</v>
      </c>
      <c r="H22" s="59">
        <f>'дод 2 '!I27</f>
        <v>0</v>
      </c>
      <c r="I22" s="59">
        <f>'дод 2 '!J27</f>
        <v>0</v>
      </c>
      <c r="J22" s="59">
        <f>'дод 2 '!K27</f>
        <v>0</v>
      </c>
      <c r="K22" s="59">
        <f>'дод 2 '!L27</f>
        <v>0</v>
      </c>
      <c r="L22" s="59">
        <f>'дод 2 '!M27</f>
        <v>0</v>
      </c>
      <c r="M22" s="59">
        <f>'дод 2 '!N27</f>
        <v>0</v>
      </c>
      <c r="N22" s="59">
        <f>'дод 2 '!O27</f>
        <v>0</v>
      </c>
      <c r="O22" s="59">
        <f>'дод 2 '!P27</f>
        <v>0</v>
      </c>
      <c r="P22" s="185"/>
      <c r="Q22" s="185"/>
    </row>
    <row r="23" spans="1:17" s="28" customFormat="1" hidden="1" x14ac:dyDescent="0.25">
      <c r="A23" s="81"/>
      <c r="B23" s="81"/>
      <c r="C23" s="68" t="s">
        <v>538</v>
      </c>
      <c r="D23" s="59">
        <f>D21+D22</f>
        <v>0</v>
      </c>
      <c r="E23" s="59">
        <f t="shared" ref="E23:O23" si="4">E21+E22</f>
        <v>0</v>
      </c>
      <c r="F23" s="59">
        <f t="shared" si="4"/>
        <v>0</v>
      </c>
      <c r="G23" s="59">
        <f t="shared" si="4"/>
        <v>0</v>
      </c>
      <c r="H23" s="59">
        <f t="shared" si="4"/>
        <v>0</v>
      </c>
      <c r="I23" s="59">
        <f t="shared" si="4"/>
        <v>0</v>
      </c>
      <c r="J23" s="59">
        <f t="shared" si="4"/>
        <v>0</v>
      </c>
      <c r="K23" s="59">
        <f t="shared" si="4"/>
        <v>0</v>
      </c>
      <c r="L23" s="59">
        <f t="shared" si="4"/>
        <v>0</v>
      </c>
      <c r="M23" s="59">
        <f t="shared" si="4"/>
        <v>0</v>
      </c>
      <c r="N23" s="59">
        <f t="shared" si="4"/>
        <v>0</v>
      </c>
      <c r="O23" s="59">
        <f t="shared" si="4"/>
        <v>0</v>
      </c>
      <c r="P23" s="185"/>
      <c r="Q23" s="185"/>
    </row>
    <row r="24" spans="1:17" s="28" customFormat="1" hidden="1" x14ac:dyDescent="0.25">
      <c r="A24" s="57" t="s">
        <v>40</v>
      </c>
      <c r="B24" s="57" t="s">
        <v>88</v>
      </c>
      <c r="C24" s="58" t="s">
        <v>229</v>
      </c>
      <c r="D24" s="59">
        <f>'дод 2 '!E29+'дод 2 '!E324+'дод 2 '!E464</f>
        <v>1970000</v>
      </c>
      <c r="E24" s="59">
        <f>'дод 2 '!F29+'дод 2 '!F324+'дод 2 '!F464</f>
        <v>1970000</v>
      </c>
      <c r="F24" s="59">
        <f>'дод 2 '!G29+'дод 2 '!G324+'дод 2 '!G464</f>
        <v>0</v>
      </c>
      <c r="G24" s="59">
        <f>'дод 2 '!H29+'дод 2 '!H324+'дод 2 '!H464</f>
        <v>0</v>
      </c>
      <c r="H24" s="59">
        <f>'дод 2 '!I29+'дод 2 '!I324+'дод 2 '!I464</f>
        <v>0</v>
      </c>
      <c r="I24" s="59">
        <f>'дод 2 '!J29+'дод 2 '!J324+'дод 2 '!J464</f>
        <v>0</v>
      </c>
      <c r="J24" s="59">
        <f>'дод 2 '!K29+'дод 2 '!K324+'дод 2 '!K464</f>
        <v>0</v>
      </c>
      <c r="K24" s="59">
        <f>'дод 2 '!L29+'дод 2 '!L324+'дод 2 '!L464</f>
        <v>0</v>
      </c>
      <c r="L24" s="59">
        <f>'дод 2 '!M29+'дод 2 '!M324+'дод 2 '!M464</f>
        <v>0</v>
      </c>
      <c r="M24" s="59">
        <f>'дод 2 '!N29+'дод 2 '!N324+'дод 2 '!N464</f>
        <v>0</v>
      </c>
      <c r="N24" s="59">
        <f>'дод 2 '!O29+'дод 2 '!O324+'дод 2 '!O464</f>
        <v>0</v>
      </c>
      <c r="O24" s="59">
        <f>'дод 2 '!P29+'дод 2 '!P324+'дод 2 '!P464</f>
        <v>1970000</v>
      </c>
      <c r="P24" s="185"/>
      <c r="Q24" s="185"/>
    </row>
    <row r="25" spans="1:17" s="28" customFormat="1" hidden="1" x14ac:dyDescent="0.25">
      <c r="A25" s="57"/>
      <c r="B25" s="57"/>
      <c r="C25" s="68" t="s">
        <v>537</v>
      </c>
      <c r="D25" s="59">
        <f>'дод 2 '!E30+'дод 2 '!E325+'дод 2 '!E465</f>
        <v>0</v>
      </c>
      <c r="E25" s="59">
        <f>'дод 2 '!F30+'дод 2 '!F325+'дод 2 '!F465</f>
        <v>0</v>
      </c>
      <c r="F25" s="59">
        <f>'дод 2 '!G30+'дод 2 '!G325+'дод 2 '!G465</f>
        <v>0</v>
      </c>
      <c r="G25" s="59">
        <f>'дод 2 '!H30+'дод 2 '!H325+'дод 2 '!H465</f>
        <v>0</v>
      </c>
      <c r="H25" s="59">
        <f>'дод 2 '!I30+'дод 2 '!I325+'дод 2 '!I465</f>
        <v>0</v>
      </c>
      <c r="I25" s="59">
        <f>'дод 2 '!J30+'дод 2 '!J325+'дод 2 '!J465</f>
        <v>0</v>
      </c>
      <c r="J25" s="59">
        <f>'дод 2 '!K30+'дод 2 '!K325+'дод 2 '!K465</f>
        <v>0</v>
      </c>
      <c r="K25" s="59">
        <f>'дод 2 '!L30+'дод 2 '!L325+'дод 2 '!L465</f>
        <v>0</v>
      </c>
      <c r="L25" s="59">
        <f>'дод 2 '!M30+'дод 2 '!M325+'дод 2 '!M465</f>
        <v>0</v>
      </c>
      <c r="M25" s="59">
        <f>'дод 2 '!N30+'дод 2 '!N325+'дод 2 '!N465</f>
        <v>0</v>
      </c>
      <c r="N25" s="59">
        <f>'дод 2 '!O30+'дод 2 '!O325+'дод 2 '!O465</f>
        <v>0</v>
      </c>
      <c r="O25" s="59">
        <f>'дод 2 '!P30+'дод 2 '!P325+'дод 2 '!P465</f>
        <v>0</v>
      </c>
      <c r="P25" s="185"/>
      <c r="Q25" s="185"/>
    </row>
    <row r="26" spans="1:17" s="28" customFormat="1" hidden="1" x14ac:dyDescent="0.25">
      <c r="A26" s="57"/>
      <c r="B26" s="57"/>
      <c r="C26" s="68" t="s">
        <v>538</v>
      </c>
      <c r="D26" s="59">
        <f>D24+D25</f>
        <v>1970000</v>
      </c>
      <c r="E26" s="59">
        <f t="shared" ref="E26:O26" si="5">E24+E25</f>
        <v>1970000</v>
      </c>
      <c r="F26" s="59">
        <f t="shared" si="5"/>
        <v>0</v>
      </c>
      <c r="G26" s="59">
        <f t="shared" si="5"/>
        <v>0</v>
      </c>
      <c r="H26" s="59">
        <f t="shared" si="5"/>
        <v>0</v>
      </c>
      <c r="I26" s="59">
        <f t="shared" si="5"/>
        <v>0</v>
      </c>
      <c r="J26" s="59">
        <f t="shared" si="5"/>
        <v>0</v>
      </c>
      <c r="K26" s="59">
        <f t="shared" si="5"/>
        <v>0</v>
      </c>
      <c r="L26" s="59">
        <f t="shared" si="5"/>
        <v>0</v>
      </c>
      <c r="M26" s="59">
        <f t="shared" si="5"/>
        <v>0</v>
      </c>
      <c r="N26" s="59">
        <f t="shared" si="5"/>
        <v>0</v>
      </c>
      <c r="O26" s="59">
        <f t="shared" si="5"/>
        <v>1970000</v>
      </c>
      <c r="P26" s="185"/>
      <c r="Q26" s="185"/>
    </row>
    <row r="27" spans="1:17" s="27" customFormat="1" x14ac:dyDescent="0.25">
      <c r="A27" s="82" t="s">
        <v>42</v>
      </c>
      <c r="B27" s="83"/>
      <c r="C27" s="78" t="s">
        <v>569</v>
      </c>
      <c r="D27" s="79">
        <f>D39+D42+D45+D48+D51+D60+D66+D79+D82+D94+D97+D100+D103+D109+D85+D88+D112+D72</f>
        <v>1524533595</v>
      </c>
      <c r="E27" s="79">
        <f t="shared" ref="E27:O27" si="6">E39+E42+E45+E48+E51+E60+E66+E79+E82+E94+E97+E100+E103+E109+E85+E88+E112+E72</f>
        <v>1524533595</v>
      </c>
      <c r="F27" s="79">
        <f t="shared" si="6"/>
        <v>1069579670</v>
      </c>
      <c r="G27" s="79">
        <f t="shared" si="6"/>
        <v>142376600</v>
      </c>
      <c r="H27" s="79">
        <f t="shared" si="6"/>
        <v>0</v>
      </c>
      <c r="I27" s="79">
        <f t="shared" si="6"/>
        <v>138387794</v>
      </c>
      <c r="J27" s="79">
        <f t="shared" si="6"/>
        <v>33410434</v>
      </c>
      <c r="K27" s="79">
        <f t="shared" si="6"/>
        <v>104825160</v>
      </c>
      <c r="L27" s="79">
        <f t="shared" si="6"/>
        <v>9759935</v>
      </c>
      <c r="M27" s="79">
        <f t="shared" si="6"/>
        <v>5594400</v>
      </c>
      <c r="N27" s="79">
        <f t="shared" si="6"/>
        <v>33562634</v>
      </c>
      <c r="O27" s="79">
        <f t="shared" si="6"/>
        <v>1662921389</v>
      </c>
      <c r="P27" s="185"/>
      <c r="Q27" s="185"/>
    </row>
    <row r="28" spans="1:17" s="31" customFormat="1" ht="31.5" hidden="1" x14ac:dyDescent="0.25">
      <c r="A28" s="84"/>
      <c r="B28" s="85"/>
      <c r="C28" s="86" t="s">
        <v>356</v>
      </c>
      <c r="D28" s="87">
        <f t="shared" ref="D28:O28" si="7">D52+D61+D67+D89</f>
        <v>551078300</v>
      </c>
      <c r="E28" s="87">
        <f t="shared" si="7"/>
        <v>551078300</v>
      </c>
      <c r="F28" s="87">
        <f t="shared" si="7"/>
        <v>452384600</v>
      </c>
      <c r="G28" s="87">
        <f t="shared" si="7"/>
        <v>0</v>
      </c>
      <c r="H28" s="87">
        <f t="shared" si="7"/>
        <v>0</v>
      </c>
      <c r="I28" s="87">
        <f t="shared" si="7"/>
        <v>0</v>
      </c>
      <c r="J28" s="87">
        <f t="shared" si="7"/>
        <v>0</v>
      </c>
      <c r="K28" s="87">
        <f t="shared" si="7"/>
        <v>0</v>
      </c>
      <c r="L28" s="87">
        <f t="shared" si="7"/>
        <v>0</v>
      </c>
      <c r="M28" s="87">
        <f t="shared" si="7"/>
        <v>0</v>
      </c>
      <c r="N28" s="87">
        <f t="shared" si="7"/>
        <v>0</v>
      </c>
      <c r="O28" s="87">
        <f t="shared" si="7"/>
        <v>551078300</v>
      </c>
      <c r="P28" s="185"/>
      <c r="Q28" s="185"/>
    </row>
    <row r="29" spans="1:17" s="31" customFormat="1" ht="31.5" hidden="1" x14ac:dyDescent="0.25">
      <c r="A29" s="84"/>
      <c r="B29" s="85"/>
      <c r="C29" s="108" t="s">
        <v>564</v>
      </c>
      <c r="D29" s="87">
        <f>D73</f>
        <v>0</v>
      </c>
      <c r="E29" s="87">
        <f t="shared" ref="E29:O29" si="8">E73</f>
        <v>0</v>
      </c>
      <c r="F29" s="87">
        <f t="shared" si="8"/>
        <v>0</v>
      </c>
      <c r="G29" s="87">
        <f t="shared" si="8"/>
        <v>0</v>
      </c>
      <c r="H29" s="87">
        <f t="shared" si="8"/>
        <v>0</v>
      </c>
      <c r="I29" s="87">
        <f t="shared" si="8"/>
        <v>0</v>
      </c>
      <c r="J29" s="87">
        <f t="shared" si="8"/>
        <v>0</v>
      </c>
      <c r="K29" s="87">
        <f t="shared" si="8"/>
        <v>0</v>
      </c>
      <c r="L29" s="87">
        <f t="shared" si="8"/>
        <v>0</v>
      </c>
      <c r="M29" s="87">
        <f t="shared" si="8"/>
        <v>0</v>
      </c>
      <c r="N29" s="87">
        <f t="shared" si="8"/>
        <v>0</v>
      </c>
      <c r="O29" s="87">
        <f t="shared" si="8"/>
        <v>0</v>
      </c>
      <c r="P29" s="185"/>
      <c r="Q29" s="185"/>
    </row>
    <row r="30" spans="1:17" s="31" customFormat="1" ht="63" hidden="1" x14ac:dyDescent="0.25">
      <c r="A30" s="84"/>
      <c r="B30" s="85"/>
      <c r="C30" s="86" t="s">
        <v>355</v>
      </c>
      <c r="D30" s="87">
        <f t="shared" ref="D30:O30" si="9">D53+D104</f>
        <v>4320175</v>
      </c>
      <c r="E30" s="87">
        <f t="shared" si="9"/>
        <v>4320175</v>
      </c>
      <c r="F30" s="87">
        <f t="shared" si="9"/>
        <v>1714570</v>
      </c>
      <c r="G30" s="87">
        <f t="shared" si="9"/>
        <v>0</v>
      </c>
      <c r="H30" s="87">
        <f t="shared" si="9"/>
        <v>0</v>
      </c>
      <c r="I30" s="87">
        <f t="shared" si="9"/>
        <v>0</v>
      </c>
      <c r="J30" s="87">
        <f t="shared" si="9"/>
        <v>0</v>
      </c>
      <c r="K30" s="87">
        <f t="shared" si="9"/>
        <v>0</v>
      </c>
      <c r="L30" s="87">
        <f t="shared" si="9"/>
        <v>0</v>
      </c>
      <c r="M30" s="87">
        <f t="shared" si="9"/>
        <v>0</v>
      </c>
      <c r="N30" s="87">
        <f t="shared" si="9"/>
        <v>0</v>
      </c>
      <c r="O30" s="87">
        <f t="shared" si="9"/>
        <v>4320175</v>
      </c>
      <c r="P30" s="185"/>
      <c r="Q30" s="185"/>
    </row>
    <row r="31" spans="1:17" s="29" customFormat="1" x14ac:dyDescent="0.25">
      <c r="A31" s="88"/>
      <c r="B31" s="91"/>
      <c r="C31" s="96" t="s">
        <v>537</v>
      </c>
      <c r="D31" s="90">
        <f>D40+D43+D46+D49+D54+D62+D68+D80+D83+D86+D90+D95+D98+D101+D105+D110+D113+D74</f>
        <v>0</v>
      </c>
      <c r="E31" s="90">
        <f t="shared" ref="E31:O31" si="10">E40+E43+E46+E49+E54+E62+E68+E80+E83+E86+E90+E95+E98+E101+E105+E110+E113+E74</f>
        <v>0</v>
      </c>
      <c r="F31" s="90">
        <f t="shared" si="10"/>
        <v>0</v>
      </c>
      <c r="G31" s="90">
        <f t="shared" si="10"/>
        <v>0</v>
      </c>
      <c r="H31" s="90">
        <f t="shared" si="10"/>
        <v>0</v>
      </c>
      <c r="I31" s="90">
        <f t="shared" si="10"/>
        <v>2000000</v>
      </c>
      <c r="J31" s="90">
        <f t="shared" si="10"/>
        <v>2000000</v>
      </c>
      <c r="K31" s="90">
        <f t="shared" si="10"/>
        <v>0</v>
      </c>
      <c r="L31" s="90">
        <f t="shared" si="10"/>
        <v>0</v>
      </c>
      <c r="M31" s="90">
        <f t="shared" si="10"/>
        <v>0</v>
      </c>
      <c r="N31" s="90">
        <f t="shared" si="10"/>
        <v>2000000</v>
      </c>
      <c r="O31" s="90">
        <f t="shared" si="10"/>
        <v>2000000</v>
      </c>
      <c r="P31" s="185"/>
      <c r="Q31" s="185"/>
    </row>
    <row r="32" spans="1:17" s="31" customFormat="1" ht="31.5" hidden="1" x14ac:dyDescent="0.25">
      <c r="A32" s="84"/>
      <c r="B32" s="85"/>
      <c r="C32" s="86" t="s">
        <v>356</v>
      </c>
      <c r="D32" s="87">
        <f>D55+D63+D69+D91</f>
        <v>0</v>
      </c>
      <c r="E32" s="87">
        <f t="shared" ref="E32:O32" si="11">E55+E63+E69+E91</f>
        <v>0</v>
      </c>
      <c r="F32" s="87">
        <f t="shared" si="11"/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87">
        <f t="shared" si="11"/>
        <v>0</v>
      </c>
      <c r="P32" s="185"/>
      <c r="Q32" s="185"/>
    </row>
    <row r="33" spans="1:17" s="31" customFormat="1" ht="31.5" hidden="1" x14ac:dyDescent="0.25">
      <c r="A33" s="84"/>
      <c r="B33" s="85"/>
      <c r="C33" s="108" t="s">
        <v>564</v>
      </c>
      <c r="D33" s="87">
        <f>D75</f>
        <v>0</v>
      </c>
      <c r="E33" s="87">
        <f t="shared" ref="E33:O33" si="12">E75</f>
        <v>0</v>
      </c>
      <c r="F33" s="87">
        <f t="shared" si="12"/>
        <v>0</v>
      </c>
      <c r="G33" s="87">
        <f t="shared" si="12"/>
        <v>0</v>
      </c>
      <c r="H33" s="87">
        <f t="shared" si="12"/>
        <v>0</v>
      </c>
      <c r="I33" s="87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  <c r="M33" s="87">
        <f t="shared" si="12"/>
        <v>0</v>
      </c>
      <c r="N33" s="87">
        <f t="shared" si="12"/>
        <v>0</v>
      </c>
      <c r="O33" s="87">
        <f t="shared" si="12"/>
        <v>0</v>
      </c>
      <c r="P33" s="185"/>
      <c r="Q33" s="185"/>
    </row>
    <row r="34" spans="1:17" s="31" customFormat="1" ht="63" hidden="1" x14ac:dyDescent="0.25">
      <c r="A34" s="84"/>
      <c r="B34" s="85"/>
      <c r="C34" s="86" t="s">
        <v>355</v>
      </c>
      <c r="D34" s="87">
        <f>D56+D106</f>
        <v>0</v>
      </c>
      <c r="E34" s="87">
        <f t="shared" ref="E34:O34" si="13">E56+E106</f>
        <v>0</v>
      </c>
      <c r="F34" s="87">
        <f t="shared" si="13"/>
        <v>0</v>
      </c>
      <c r="G34" s="87">
        <f t="shared" si="13"/>
        <v>0</v>
      </c>
      <c r="H34" s="87">
        <f t="shared" si="13"/>
        <v>0</v>
      </c>
      <c r="I34" s="87">
        <f t="shared" si="13"/>
        <v>0</v>
      </c>
      <c r="J34" s="87">
        <f t="shared" si="13"/>
        <v>0</v>
      </c>
      <c r="K34" s="87">
        <f t="shared" si="13"/>
        <v>0</v>
      </c>
      <c r="L34" s="87">
        <f t="shared" si="13"/>
        <v>0</v>
      </c>
      <c r="M34" s="87">
        <f t="shared" si="13"/>
        <v>0</v>
      </c>
      <c r="N34" s="87">
        <f t="shared" si="13"/>
        <v>0</v>
      </c>
      <c r="O34" s="87">
        <f t="shared" si="13"/>
        <v>0</v>
      </c>
      <c r="P34" s="185"/>
      <c r="Q34" s="185"/>
    </row>
    <row r="35" spans="1:17" s="31" customFormat="1" ht="30" customHeight="1" x14ac:dyDescent="0.25">
      <c r="A35" s="84"/>
      <c r="B35" s="85"/>
      <c r="C35" s="86" t="s">
        <v>539</v>
      </c>
      <c r="D35" s="87">
        <f>D27+D31</f>
        <v>1524533595</v>
      </c>
      <c r="E35" s="87">
        <f t="shared" ref="E35:O35" si="14">E27+E31</f>
        <v>1524533595</v>
      </c>
      <c r="F35" s="87">
        <f t="shared" si="14"/>
        <v>1069579670</v>
      </c>
      <c r="G35" s="87">
        <f t="shared" si="14"/>
        <v>142376600</v>
      </c>
      <c r="H35" s="87">
        <f t="shared" si="14"/>
        <v>0</v>
      </c>
      <c r="I35" s="87">
        <f t="shared" si="14"/>
        <v>140387794</v>
      </c>
      <c r="J35" s="87">
        <f t="shared" si="14"/>
        <v>35410434</v>
      </c>
      <c r="K35" s="87">
        <f t="shared" si="14"/>
        <v>104825160</v>
      </c>
      <c r="L35" s="87">
        <f t="shared" si="14"/>
        <v>9759935</v>
      </c>
      <c r="M35" s="87">
        <f t="shared" si="14"/>
        <v>5594400</v>
      </c>
      <c r="N35" s="87">
        <f t="shared" si="14"/>
        <v>35562634</v>
      </c>
      <c r="O35" s="87">
        <f t="shared" si="14"/>
        <v>1664921389</v>
      </c>
      <c r="P35" s="185"/>
      <c r="Q35" s="185"/>
    </row>
    <row r="36" spans="1:17" s="31" customFormat="1" ht="54" customHeight="1" x14ac:dyDescent="0.25">
      <c r="A36" s="84"/>
      <c r="B36" s="85"/>
      <c r="C36" s="86" t="s">
        <v>356</v>
      </c>
      <c r="D36" s="87">
        <f>D28+D32</f>
        <v>551078300</v>
      </c>
      <c r="E36" s="87">
        <f t="shared" ref="E36:O36" si="15">E28+E32</f>
        <v>551078300</v>
      </c>
      <c r="F36" s="87">
        <f t="shared" si="15"/>
        <v>452384600</v>
      </c>
      <c r="G36" s="87">
        <f t="shared" si="15"/>
        <v>0</v>
      </c>
      <c r="H36" s="87">
        <f t="shared" si="15"/>
        <v>0</v>
      </c>
      <c r="I36" s="87">
        <f t="shared" si="15"/>
        <v>0</v>
      </c>
      <c r="J36" s="87">
        <f t="shared" si="15"/>
        <v>0</v>
      </c>
      <c r="K36" s="87">
        <f t="shared" si="15"/>
        <v>0</v>
      </c>
      <c r="L36" s="87">
        <f t="shared" si="15"/>
        <v>0</v>
      </c>
      <c r="M36" s="87">
        <f t="shared" si="15"/>
        <v>0</v>
      </c>
      <c r="N36" s="87">
        <f t="shared" si="15"/>
        <v>0</v>
      </c>
      <c r="O36" s="87">
        <f t="shared" si="15"/>
        <v>551078300</v>
      </c>
      <c r="P36" s="185"/>
      <c r="Q36" s="185"/>
    </row>
    <row r="37" spans="1:17" s="31" customFormat="1" ht="31.5" hidden="1" x14ac:dyDescent="0.25">
      <c r="A37" s="84"/>
      <c r="B37" s="85"/>
      <c r="C37" s="108" t="s">
        <v>564</v>
      </c>
      <c r="D37" s="87">
        <f>D29+D33</f>
        <v>0</v>
      </c>
      <c r="E37" s="87">
        <f t="shared" ref="E37:O37" si="16">E29+E33</f>
        <v>0</v>
      </c>
      <c r="F37" s="87">
        <f t="shared" si="16"/>
        <v>0</v>
      </c>
      <c r="G37" s="87">
        <f t="shared" si="16"/>
        <v>0</v>
      </c>
      <c r="H37" s="87">
        <f t="shared" si="16"/>
        <v>0</v>
      </c>
      <c r="I37" s="87">
        <f t="shared" si="16"/>
        <v>0</v>
      </c>
      <c r="J37" s="87">
        <f t="shared" si="16"/>
        <v>0</v>
      </c>
      <c r="K37" s="87">
        <f t="shared" si="16"/>
        <v>0</v>
      </c>
      <c r="L37" s="87">
        <f t="shared" si="16"/>
        <v>0</v>
      </c>
      <c r="M37" s="87">
        <f t="shared" si="16"/>
        <v>0</v>
      </c>
      <c r="N37" s="87">
        <f t="shared" si="16"/>
        <v>0</v>
      </c>
      <c r="O37" s="87">
        <f t="shared" si="16"/>
        <v>0</v>
      </c>
      <c r="P37" s="185"/>
      <c r="Q37" s="185"/>
    </row>
    <row r="38" spans="1:17" s="31" customFormat="1" ht="52.5" customHeight="1" x14ac:dyDescent="0.25">
      <c r="A38" s="84"/>
      <c r="B38" s="85"/>
      <c r="C38" s="86" t="s">
        <v>355</v>
      </c>
      <c r="D38" s="87">
        <f>D30+D34</f>
        <v>4320175</v>
      </c>
      <c r="E38" s="87">
        <f t="shared" ref="E38:O38" si="17">E30+E34</f>
        <v>4320175</v>
      </c>
      <c r="F38" s="87">
        <f t="shared" si="17"/>
        <v>1714570</v>
      </c>
      <c r="G38" s="87">
        <f t="shared" si="17"/>
        <v>0</v>
      </c>
      <c r="H38" s="87">
        <f t="shared" si="17"/>
        <v>0</v>
      </c>
      <c r="I38" s="87">
        <f t="shared" si="17"/>
        <v>0</v>
      </c>
      <c r="J38" s="87">
        <f t="shared" si="17"/>
        <v>0</v>
      </c>
      <c r="K38" s="87">
        <f t="shared" si="17"/>
        <v>0</v>
      </c>
      <c r="L38" s="87">
        <f t="shared" si="17"/>
        <v>0</v>
      </c>
      <c r="M38" s="87">
        <f t="shared" si="17"/>
        <v>0</v>
      </c>
      <c r="N38" s="87">
        <f t="shared" si="17"/>
        <v>0</v>
      </c>
      <c r="O38" s="87">
        <f t="shared" si="17"/>
        <v>4320175</v>
      </c>
      <c r="P38" s="185"/>
      <c r="Q38" s="185"/>
    </row>
    <row r="39" spans="1:17" s="28" customFormat="1" hidden="1" x14ac:dyDescent="0.25">
      <c r="A39" s="57" t="s">
        <v>43</v>
      </c>
      <c r="B39" s="57" t="s">
        <v>44</v>
      </c>
      <c r="C39" s="58" t="s">
        <v>423</v>
      </c>
      <c r="D39" s="59">
        <f>'дод 2 '!E166+'дод 2 '!E557</f>
        <v>375262720</v>
      </c>
      <c r="E39" s="59">
        <f>'дод 2 '!F166+'дод 2 '!F557</f>
        <v>375262720</v>
      </c>
      <c r="F39" s="59">
        <f>'дод 2 '!G166+'дод 2 '!G557</f>
        <v>260000000</v>
      </c>
      <c r="G39" s="59">
        <f>'дод 2 '!H166+'дод 2 '!H557</f>
        <v>46095800</v>
      </c>
      <c r="H39" s="59">
        <f>'дод 2 '!I166+'дод 2 '!I557</f>
        <v>0</v>
      </c>
      <c r="I39" s="59">
        <f>'дод 2 '!J166+'дод 2 '!J557</f>
        <v>53074850</v>
      </c>
      <c r="J39" s="59">
        <f>'дод 2 '!K166+'дод 2 '!K557</f>
        <v>23155700</v>
      </c>
      <c r="K39" s="59">
        <f>'дод 2 '!L166+'дод 2 '!L557</f>
        <v>29919150</v>
      </c>
      <c r="L39" s="59">
        <f>'дод 2 '!M166+'дод 2 '!M557</f>
        <v>0</v>
      </c>
      <c r="M39" s="59">
        <f>'дод 2 '!N166+'дод 2 '!N557</f>
        <v>0</v>
      </c>
      <c r="N39" s="59">
        <f>'дод 2 '!O166+'дод 2 '!O557</f>
        <v>23155700</v>
      </c>
      <c r="O39" s="59">
        <f>'дод 2 '!P166+'дод 2 '!P557</f>
        <v>428337570</v>
      </c>
      <c r="P39" s="185"/>
      <c r="Q39" s="185"/>
    </row>
    <row r="40" spans="1:17" s="28" customFormat="1" hidden="1" x14ac:dyDescent="0.25">
      <c r="A40" s="57"/>
      <c r="B40" s="57"/>
      <c r="C40" s="68" t="s">
        <v>537</v>
      </c>
      <c r="D40" s="59">
        <f>'дод 2 '!E167+'дод 2 '!E558</f>
        <v>0</v>
      </c>
      <c r="E40" s="59">
        <f>'дод 2 '!F167+'дод 2 '!F558</f>
        <v>0</v>
      </c>
      <c r="F40" s="59">
        <f>'дод 2 '!G167+'дод 2 '!G558</f>
        <v>0</v>
      </c>
      <c r="G40" s="59">
        <f>'дод 2 '!H167+'дод 2 '!H558</f>
        <v>0</v>
      </c>
      <c r="H40" s="59">
        <f>'дод 2 '!I167+'дод 2 '!I558</f>
        <v>0</v>
      </c>
      <c r="I40" s="59">
        <f>'дод 2 '!J167+'дод 2 '!J558</f>
        <v>0</v>
      </c>
      <c r="J40" s="59">
        <f>'дод 2 '!K167+'дод 2 '!K558</f>
        <v>0</v>
      </c>
      <c r="K40" s="59">
        <f>'дод 2 '!L167+'дод 2 '!L558</f>
        <v>0</v>
      </c>
      <c r="L40" s="59">
        <f>'дод 2 '!M167+'дод 2 '!M558</f>
        <v>0</v>
      </c>
      <c r="M40" s="59">
        <f>'дод 2 '!N167+'дод 2 '!N558</f>
        <v>0</v>
      </c>
      <c r="N40" s="59">
        <f>'дод 2 '!O167+'дод 2 '!O558</f>
        <v>0</v>
      </c>
      <c r="O40" s="59">
        <f>'дод 2 '!P167+'дод 2 '!P558</f>
        <v>0</v>
      </c>
      <c r="P40" s="185"/>
      <c r="Q40" s="185"/>
    </row>
    <row r="41" spans="1:17" s="28" customFormat="1" hidden="1" x14ac:dyDescent="0.25">
      <c r="A41" s="57"/>
      <c r="B41" s="57"/>
      <c r="C41" s="68" t="s">
        <v>538</v>
      </c>
      <c r="D41" s="59">
        <f>D39+D40</f>
        <v>375262720</v>
      </c>
      <c r="E41" s="59">
        <f t="shared" ref="E41:O41" si="18">E39+E40</f>
        <v>375262720</v>
      </c>
      <c r="F41" s="59">
        <f t="shared" si="18"/>
        <v>260000000</v>
      </c>
      <c r="G41" s="59">
        <f t="shared" si="18"/>
        <v>46095800</v>
      </c>
      <c r="H41" s="59">
        <f t="shared" si="18"/>
        <v>0</v>
      </c>
      <c r="I41" s="59">
        <f t="shared" si="18"/>
        <v>53074850</v>
      </c>
      <c r="J41" s="59">
        <f t="shared" si="18"/>
        <v>23155700</v>
      </c>
      <c r="K41" s="59">
        <f t="shared" si="18"/>
        <v>29919150</v>
      </c>
      <c r="L41" s="59">
        <f t="shared" si="18"/>
        <v>0</v>
      </c>
      <c r="M41" s="59">
        <f t="shared" si="18"/>
        <v>0</v>
      </c>
      <c r="N41" s="59">
        <f t="shared" si="18"/>
        <v>23155700</v>
      </c>
      <c r="O41" s="59">
        <f t="shared" si="18"/>
        <v>428337570</v>
      </c>
      <c r="P41" s="185"/>
      <c r="Q41" s="185"/>
    </row>
    <row r="42" spans="1:17" s="28" customFormat="1" ht="65.25" customHeight="1" x14ac:dyDescent="0.25">
      <c r="A42" s="57">
        <v>1021</v>
      </c>
      <c r="B42" s="57" t="s">
        <v>46</v>
      </c>
      <c r="C42" s="68" t="s">
        <v>502</v>
      </c>
      <c r="D42" s="59">
        <f>'дод 2 '!E169+'дод 2 '!E560</f>
        <v>264627600</v>
      </c>
      <c r="E42" s="59">
        <f>'дод 2 '!F169+'дод 2 '!F560</f>
        <v>264627600</v>
      </c>
      <c r="F42" s="59">
        <f>'дод 2 '!G169+'дод 2 '!G560</f>
        <v>146950000</v>
      </c>
      <c r="G42" s="59">
        <f>'дод 2 '!H169+'дод 2 '!H560</f>
        <v>63822800</v>
      </c>
      <c r="H42" s="59">
        <f>'дод 2 '!I169+'дод 2 '!I560</f>
        <v>0</v>
      </c>
      <c r="I42" s="59">
        <f>'дод 2 '!J169+'дод 2 '!J560</f>
        <v>65939484</v>
      </c>
      <c r="J42" s="59">
        <f>'дод 2 '!K169+'дод 2 '!K560</f>
        <v>9154734</v>
      </c>
      <c r="K42" s="59">
        <f>'дод 2 '!L169+'дод 2 '!L560</f>
        <v>56784750</v>
      </c>
      <c r="L42" s="59">
        <f>'дод 2 '!M169+'дод 2 '!M560</f>
        <v>2197510</v>
      </c>
      <c r="M42" s="59">
        <f>'дод 2 '!N169+'дод 2 '!N560</f>
        <v>276700</v>
      </c>
      <c r="N42" s="59">
        <f>'дод 2 '!O169+'дод 2 '!O560</f>
        <v>9154734</v>
      </c>
      <c r="O42" s="59">
        <f>'дод 2 '!P169+'дод 2 '!P560</f>
        <v>330567084</v>
      </c>
      <c r="P42" s="185"/>
      <c r="Q42" s="185"/>
    </row>
    <row r="43" spans="1:17" s="29" customFormat="1" x14ac:dyDescent="0.25">
      <c r="A43" s="88"/>
      <c r="B43" s="88"/>
      <c r="C43" s="89" t="s">
        <v>537</v>
      </c>
      <c r="D43" s="90">
        <f>'дод 2 '!E170+'дод 2 '!E561</f>
        <v>0</v>
      </c>
      <c r="E43" s="90">
        <f>'дод 2 '!F170+'дод 2 '!F561</f>
        <v>0</v>
      </c>
      <c r="F43" s="90">
        <f>'дод 2 '!G170+'дод 2 '!G561</f>
        <v>0</v>
      </c>
      <c r="G43" s="90">
        <f>'дод 2 '!H170+'дод 2 '!H561</f>
        <v>0</v>
      </c>
      <c r="H43" s="90">
        <f>'дод 2 '!I170+'дод 2 '!I561</f>
        <v>0</v>
      </c>
      <c r="I43" s="90">
        <f>'дод 2 '!J170+'дод 2 '!J561</f>
        <v>2000000</v>
      </c>
      <c r="J43" s="90">
        <f>'дод 2 '!K170+'дод 2 '!K561</f>
        <v>2000000</v>
      </c>
      <c r="K43" s="90">
        <f>'дод 2 '!L170+'дод 2 '!L561</f>
        <v>0</v>
      </c>
      <c r="L43" s="90">
        <f>'дод 2 '!M170+'дод 2 '!M561</f>
        <v>0</v>
      </c>
      <c r="M43" s="90">
        <f>'дод 2 '!N170+'дод 2 '!N561</f>
        <v>0</v>
      </c>
      <c r="N43" s="90">
        <f>'дод 2 '!O170+'дод 2 '!O561</f>
        <v>2000000</v>
      </c>
      <c r="O43" s="90">
        <f>'дод 2 '!P170+'дод 2 '!P561</f>
        <v>2000000</v>
      </c>
      <c r="P43" s="185"/>
      <c r="Q43" s="185"/>
    </row>
    <row r="44" spans="1:17" s="29" customFormat="1" x14ac:dyDescent="0.25">
      <c r="A44" s="88"/>
      <c r="B44" s="88"/>
      <c r="C44" s="89" t="s">
        <v>538</v>
      </c>
      <c r="D44" s="90">
        <f>D42+D43</f>
        <v>264627600</v>
      </c>
      <c r="E44" s="90">
        <f t="shared" ref="E44:O44" si="19">E42+E43</f>
        <v>264627600</v>
      </c>
      <c r="F44" s="90">
        <f t="shared" si="19"/>
        <v>146950000</v>
      </c>
      <c r="G44" s="90">
        <f t="shared" si="19"/>
        <v>63822800</v>
      </c>
      <c r="H44" s="90">
        <f t="shared" si="19"/>
        <v>0</v>
      </c>
      <c r="I44" s="90">
        <f t="shared" si="19"/>
        <v>67939484</v>
      </c>
      <c r="J44" s="90">
        <f t="shared" si="19"/>
        <v>11154734</v>
      </c>
      <c r="K44" s="90">
        <f t="shared" si="19"/>
        <v>56784750</v>
      </c>
      <c r="L44" s="90">
        <f t="shared" si="19"/>
        <v>2197510</v>
      </c>
      <c r="M44" s="90">
        <f t="shared" si="19"/>
        <v>276700</v>
      </c>
      <c r="N44" s="90">
        <f t="shared" si="19"/>
        <v>11154734</v>
      </c>
      <c r="O44" s="90">
        <f t="shared" si="19"/>
        <v>332567084</v>
      </c>
      <c r="P44" s="185"/>
      <c r="Q44" s="185"/>
    </row>
    <row r="45" spans="1:17" s="28" customFormat="1" ht="78.75" hidden="1" x14ac:dyDescent="0.25">
      <c r="A45" s="57">
        <v>1022</v>
      </c>
      <c r="B45" s="66" t="s">
        <v>50</v>
      </c>
      <c r="C45" s="68" t="s">
        <v>503</v>
      </c>
      <c r="D45" s="59">
        <f>'дод 2 '!E172+'дод 2 '!E563</f>
        <v>19640200</v>
      </c>
      <c r="E45" s="59">
        <f>'дод 2 '!F172+'дод 2 '!F563</f>
        <v>19640200</v>
      </c>
      <c r="F45" s="59">
        <f>'дод 2 '!G172+'дод 2 '!G563</f>
        <v>11259000</v>
      </c>
      <c r="G45" s="59">
        <f>'дод 2 '!H172+'дод 2 '!H563</f>
        <v>2667000</v>
      </c>
      <c r="H45" s="59">
        <f>'дод 2 '!I172+'дод 2 '!I563</f>
        <v>0</v>
      </c>
      <c r="I45" s="59">
        <f>'дод 2 '!J172+'дод 2 '!J563</f>
        <v>0</v>
      </c>
      <c r="J45" s="59">
        <f>'дод 2 '!K172+'дод 2 '!K563</f>
        <v>0</v>
      </c>
      <c r="K45" s="59">
        <f>'дод 2 '!L172+'дод 2 '!L563</f>
        <v>0</v>
      </c>
      <c r="L45" s="59">
        <f>'дод 2 '!M172+'дод 2 '!M563</f>
        <v>0</v>
      </c>
      <c r="M45" s="59">
        <f>'дод 2 '!N172+'дод 2 '!N563</f>
        <v>0</v>
      </c>
      <c r="N45" s="59">
        <f>'дод 2 '!O172+'дод 2 '!O563</f>
        <v>0</v>
      </c>
      <c r="O45" s="59">
        <f>'дод 2 '!P172+'дод 2 '!P563</f>
        <v>19640200</v>
      </c>
      <c r="P45" s="185"/>
      <c r="Q45" s="185"/>
    </row>
    <row r="46" spans="1:17" s="28" customFormat="1" hidden="1" x14ac:dyDescent="0.25">
      <c r="A46" s="57"/>
      <c r="B46" s="66"/>
      <c r="C46" s="68" t="s">
        <v>537</v>
      </c>
      <c r="D46" s="59">
        <f>'дод 2 '!E173+'дод 2 '!E564</f>
        <v>0</v>
      </c>
      <c r="E46" s="59">
        <f>'дод 2 '!F173+'дод 2 '!F564</f>
        <v>0</v>
      </c>
      <c r="F46" s="59">
        <f>'дод 2 '!G173+'дод 2 '!G564</f>
        <v>0</v>
      </c>
      <c r="G46" s="59">
        <f>'дод 2 '!H173+'дод 2 '!H564</f>
        <v>0</v>
      </c>
      <c r="H46" s="59">
        <f>'дод 2 '!I173+'дод 2 '!I564</f>
        <v>0</v>
      </c>
      <c r="I46" s="59">
        <f>'дод 2 '!J173+'дод 2 '!J564</f>
        <v>0</v>
      </c>
      <c r="J46" s="59">
        <f>'дод 2 '!K173+'дод 2 '!K564</f>
        <v>0</v>
      </c>
      <c r="K46" s="59">
        <f>'дод 2 '!L173+'дод 2 '!L564</f>
        <v>0</v>
      </c>
      <c r="L46" s="59">
        <f>'дод 2 '!M173+'дод 2 '!M564</f>
        <v>0</v>
      </c>
      <c r="M46" s="59">
        <f>'дод 2 '!N173+'дод 2 '!N564</f>
        <v>0</v>
      </c>
      <c r="N46" s="59">
        <f>'дод 2 '!O173+'дод 2 '!O564</f>
        <v>0</v>
      </c>
      <c r="O46" s="59">
        <f>'дод 2 '!P173+'дод 2 '!P564</f>
        <v>0</v>
      </c>
      <c r="P46" s="185"/>
      <c r="Q46" s="185"/>
    </row>
    <row r="47" spans="1:17" s="28" customFormat="1" hidden="1" x14ac:dyDescent="0.25">
      <c r="A47" s="57"/>
      <c r="B47" s="66"/>
      <c r="C47" s="68" t="s">
        <v>538</v>
      </c>
      <c r="D47" s="59">
        <f>D45+D46</f>
        <v>19640200</v>
      </c>
      <c r="E47" s="59">
        <f t="shared" ref="E47:O47" si="20">E45+E46</f>
        <v>19640200</v>
      </c>
      <c r="F47" s="59">
        <f t="shared" si="20"/>
        <v>11259000</v>
      </c>
      <c r="G47" s="59">
        <f t="shared" si="20"/>
        <v>2667000</v>
      </c>
      <c r="H47" s="59">
        <f t="shared" si="20"/>
        <v>0</v>
      </c>
      <c r="I47" s="59">
        <f t="shared" si="20"/>
        <v>0</v>
      </c>
      <c r="J47" s="59">
        <f t="shared" si="20"/>
        <v>0</v>
      </c>
      <c r="K47" s="59">
        <f t="shared" si="20"/>
        <v>0</v>
      </c>
      <c r="L47" s="59">
        <f t="shared" si="20"/>
        <v>0</v>
      </c>
      <c r="M47" s="59">
        <f t="shared" si="20"/>
        <v>0</v>
      </c>
      <c r="N47" s="59">
        <f t="shared" si="20"/>
        <v>0</v>
      </c>
      <c r="O47" s="59">
        <f t="shared" si="20"/>
        <v>19640200</v>
      </c>
      <c r="P47" s="185"/>
      <c r="Q47" s="185"/>
    </row>
    <row r="48" spans="1:17" s="28" customFormat="1" ht="94.5" hidden="1" x14ac:dyDescent="0.25">
      <c r="A48" s="57">
        <v>1025</v>
      </c>
      <c r="B48" s="57" t="s">
        <v>50</v>
      </c>
      <c r="C48" s="61" t="s">
        <v>504</v>
      </c>
      <c r="D48" s="59">
        <f>'дод 2 '!E175</f>
        <v>14028100</v>
      </c>
      <c r="E48" s="59">
        <f>'дод 2 '!F175</f>
        <v>14028100</v>
      </c>
      <c r="F48" s="59">
        <f>'дод 2 '!G175</f>
        <v>9815000</v>
      </c>
      <c r="G48" s="59">
        <f>'дод 2 '!H175</f>
        <v>1219000</v>
      </c>
      <c r="H48" s="59">
        <f>'дод 2 '!I175</f>
        <v>0</v>
      </c>
      <c r="I48" s="59">
        <f>'дод 2 '!J175</f>
        <v>0</v>
      </c>
      <c r="J48" s="59">
        <f>'дод 2 '!K175</f>
        <v>0</v>
      </c>
      <c r="K48" s="59">
        <f>'дод 2 '!L175</f>
        <v>0</v>
      </c>
      <c r="L48" s="59">
        <f>'дод 2 '!M175</f>
        <v>0</v>
      </c>
      <c r="M48" s="59">
        <f>'дод 2 '!N175</f>
        <v>0</v>
      </c>
      <c r="N48" s="59">
        <f>'дод 2 '!O175</f>
        <v>0</v>
      </c>
      <c r="O48" s="59">
        <f>'дод 2 '!P175</f>
        <v>14028100</v>
      </c>
      <c r="P48" s="185"/>
      <c r="Q48" s="185"/>
    </row>
    <row r="49" spans="1:17" s="28" customFormat="1" hidden="1" x14ac:dyDescent="0.25">
      <c r="A49" s="57"/>
      <c r="B49" s="57"/>
      <c r="C49" s="68" t="s">
        <v>537</v>
      </c>
      <c r="D49" s="59">
        <f>'дод 2 '!E176</f>
        <v>0</v>
      </c>
      <c r="E49" s="59">
        <f>'дод 2 '!F176</f>
        <v>0</v>
      </c>
      <c r="F49" s="59">
        <f>'дод 2 '!G176</f>
        <v>0</v>
      </c>
      <c r="G49" s="59">
        <f>'дод 2 '!H176</f>
        <v>0</v>
      </c>
      <c r="H49" s="59">
        <f>'дод 2 '!I176</f>
        <v>0</v>
      </c>
      <c r="I49" s="59">
        <f>'дод 2 '!J176</f>
        <v>0</v>
      </c>
      <c r="J49" s="59">
        <f>'дод 2 '!K176</f>
        <v>0</v>
      </c>
      <c r="K49" s="59">
        <f>'дод 2 '!L176</f>
        <v>0</v>
      </c>
      <c r="L49" s="59">
        <f>'дод 2 '!M176</f>
        <v>0</v>
      </c>
      <c r="M49" s="59">
        <f>'дод 2 '!N176</f>
        <v>0</v>
      </c>
      <c r="N49" s="59">
        <f>'дод 2 '!O176</f>
        <v>0</v>
      </c>
      <c r="O49" s="59">
        <f>'дод 2 '!P176</f>
        <v>0</v>
      </c>
      <c r="P49" s="185"/>
      <c r="Q49" s="185"/>
    </row>
    <row r="50" spans="1:17" s="28" customFormat="1" hidden="1" x14ac:dyDescent="0.25">
      <c r="A50" s="57"/>
      <c r="B50" s="57"/>
      <c r="C50" s="68" t="s">
        <v>538</v>
      </c>
      <c r="D50" s="59">
        <f>D48+D49</f>
        <v>14028100</v>
      </c>
      <c r="E50" s="59">
        <f t="shared" ref="E50:O50" si="21">E48+E49</f>
        <v>14028100</v>
      </c>
      <c r="F50" s="59">
        <f t="shared" si="21"/>
        <v>9815000</v>
      </c>
      <c r="G50" s="59">
        <f t="shared" si="21"/>
        <v>1219000</v>
      </c>
      <c r="H50" s="59">
        <f t="shared" si="21"/>
        <v>0</v>
      </c>
      <c r="I50" s="59">
        <f t="shared" si="21"/>
        <v>0</v>
      </c>
      <c r="J50" s="59">
        <f t="shared" si="21"/>
        <v>0</v>
      </c>
      <c r="K50" s="59">
        <f t="shared" si="21"/>
        <v>0</v>
      </c>
      <c r="L50" s="59">
        <f t="shared" si="21"/>
        <v>0</v>
      </c>
      <c r="M50" s="59">
        <f t="shared" si="21"/>
        <v>0</v>
      </c>
      <c r="N50" s="59">
        <f t="shared" si="21"/>
        <v>0</v>
      </c>
      <c r="O50" s="59">
        <f t="shared" si="21"/>
        <v>14028100</v>
      </c>
      <c r="P50" s="185"/>
      <c r="Q50" s="185"/>
    </row>
    <row r="51" spans="1:17" s="29" customFormat="1" ht="47.25" hidden="1" x14ac:dyDescent="0.25">
      <c r="A51" s="67">
        <v>1031</v>
      </c>
      <c r="B51" s="66" t="s">
        <v>46</v>
      </c>
      <c r="C51" s="68" t="s">
        <v>505</v>
      </c>
      <c r="D51" s="59">
        <f>'дод 2 '!E178</f>
        <v>508400300</v>
      </c>
      <c r="E51" s="59">
        <f>'дод 2 '!F178</f>
        <v>508400300</v>
      </c>
      <c r="F51" s="59">
        <f>'дод 2 '!G178</f>
        <v>415576000</v>
      </c>
      <c r="G51" s="59">
        <f>'дод 2 '!H178</f>
        <v>0</v>
      </c>
      <c r="H51" s="59">
        <f>'дод 2 '!I178</f>
        <v>0</v>
      </c>
      <c r="I51" s="59">
        <f>'дод 2 '!J178</f>
        <v>0</v>
      </c>
      <c r="J51" s="59">
        <f>'дод 2 '!K178</f>
        <v>0</v>
      </c>
      <c r="K51" s="59">
        <f>'дод 2 '!L178</f>
        <v>0</v>
      </c>
      <c r="L51" s="59">
        <f>'дод 2 '!M178</f>
        <v>0</v>
      </c>
      <c r="M51" s="59">
        <f>'дод 2 '!N178</f>
        <v>0</v>
      </c>
      <c r="N51" s="59">
        <f>'дод 2 '!O178</f>
        <v>0</v>
      </c>
      <c r="O51" s="59">
        <f>'дод 2 '!P178</f>
        <v>508400300</v>
      </c>
      <c r="P51" s="185"/>
      <c r="Q51" s="185"/>
    </row>
    <row r="52" spans="1:17" s="29" customFormat="1" ht="31.5" hidden="1" x14ac:dyDescent="0.25">
      <c r="A52" s="88"/>
      <c r="B52" s="88"/>
      <c r="C52" s="89" t="s">
        <v>356</v>
      </c>
      <c r="D52" s="90">
        <f>'дод 2 '!E179</f>
        <v>506171900</v>
      </c>
      <c r="E52" s="90">
        <f>'дод 2 '!F179</f>
        <v>506171900</v>
      </c>
      <c r="F52" s="90">
        <f>'дод 2 '!G179</f>
        <v>415576000</v>
      </c>
      <c r="G52" s="90">
        <f>'дод 2 '!H179</f>
        <v>0</v>
      </c>
      <c r="H52" s="90">
        <f>'дод 2 '!I179</f>
        <v>0</v>
      </c>
      <c r="I52" s="90">
        <f>'дод 2 '!J179</f>
        <v>0</v>
      </c>
      <c r="J52" s="90">
        <f>'дод 2 '!K179</f>
        <v>0</v>
      </c>
      <c r="K52" s="90">
        <f>'дод 2 '!L179</f>
        <v>0</v>
      </c>
      <c r="L52" s="90">
        <f>'дод 2 '!M179</f>
        <v>0</v>
      </c>
      <c r="M52" s="90">
        <f>'дод 2 '!N179</f>
        <v>0</v>
      </c>
      <c r="N52" s="90">
        <f>'дод 2 '!O179</f>
        <v>0</v>
      </c>
      <c r="O52" s="90">
        <f>'дод 2 '!P179</f>
        <v>506171900</v>
      </c>
      <c r="P52" s="185"/>
      <c r="Q52" s="185"/>
    </row>
    <row r="53" spans="1:17" s="28" customFormat="1" ht="47.25" hidden="1" x14ac:dyDescent="0.25">
      <c r="A53" s="57"/>
      <c r="B53" s="57"/>
      <c r="C53" s="89" t="s">
        <v>355</v>
      </c>
      <c r="D53" s="90">
        <f>'дод 2 '!E180</f>
        <v>2228400</v>
      </c>
      <c r="E53" s="90">
        <f>'дод 2 '!F180</f>
        <v>2228400</v>
      </c>
      <c r="F53" s="90">
        <f>'дод 2 '!G180</f>
        <v>0</v>
      </c>
      <c r="G53" s="90">
        <f>'дод 2 '!H180</f>
        <v>0</v>
      </c>
      <c r="H53" s="90">
        <f>'дод 2 '!I180</f>
        <v>0</v>
      </c>
      <c r="I53" s="90">
        <f>'дод 2 '!J180</f>
        <v>0</v>
      </c>
      <c r="J53" s="90">
        <f>'дод 2 '!K180</f>
        <v>0</v>
      </c>
      <c r="K53" s="90">
        <f>'дод 2 '!L180</f>
        <v>0</v>
      </c>
      <c r="L53" s="90">
        <f>'дод 2 '!M180</f>
        <v>0</v>
      </c>
      <c r="M53" s="90">
        <f>'дод 2 '!N180</f>
        <v>0</v>
      </c>
      <c r="N53" s="90">
        <f>'дод 2 '!O180</f>
        <v>0</v>
      </c>
      <c r="O53" s="90">
        <f>'дод 2 '!P180</f>
        <v>2228400</v>
      </c>
      <c r="P53" s="185"/>
      <c r="Q53" s="185"/>
    </row>
    <row r="54" spans="1:17" s="28" customFormat="1" hidden="1" x14ac:dyDescent="0.25">
      <c r="A54" s="57"/>
      <c r="B54" s="57"/>
      <c r="C54" s="68" t="s">
        <v>537</v>
      </c>
      <c r="D54" s="90">
        <f>'дод 2 '!E181</f>
        <v>0</v>
      </c>
      <c r="E54" s="90">
        <f>'дод 2 '!F181</f>
        <v>0</v>
      </c>
      <c r="F54" s="90">
        <f>'дод 2 '!G181</f>
        <v>0</v>
      </c>
      <c r="G54" s="90">
        <f>'дод 2 '!H181</f>
        <v>0</v>
      </c>
      <c r="H54" s="90">
        <f>'дод 2 '!I181</f>
        <v>0</v>
      </c>
      <c r="I54" s="90">
        <f>'дод 2 '!J181</f>
        <v>0</v>
      </c>
      <c r="J54" s="90">
        <f>'дод 2 '!K181</f>
        <v>0</v>
      </c>
      <c r="K54" s="90">
        <f>'дод 2 '!L181</f>
        <v>0</v>
      </c>
      <c r="L54" s="90">
        <f>'дод 2 '!M181</f>
        <v>0</v>
      </c>
      <c r="M54" s="90">
        <f>'дод 2 '!N181</f>
        <v>0</v>
      </c>
      <c r="N54" s="90">
        <f>'дод 2 '!O181</f>
        <v>0</v>
      </c>
      <c r="O54" s="90">
        <f>'дод 2 '!P181</f>
        <v>0</v>
      </c>
      <c r="P54" s="185"/>
      <c r="Q54" s="185"/>
    </row>
    <row r="55" spans="1:17" s="28" customFormat="1" ht="31.5" hidden="1" x14ac:dyDescent="0.25">
      <c r="A55" s="57"/>
      <c r="B55" s="57"/>
      <c r="C55" s="89" t="s">
        <v>356</v>
      </c>
      <c r="D55" s="90">
        <f>'дод 2 '!E182</f>
        <v>0</v>
      </c>
      <c r="E55" s="90">
        <f>'дод 2 '!F182</f>
        <v>0</v>
      </c>
      <c r="F55" s="90">
        <f>'дод 2 '!G182</f>
        <v>0</v>
      </c>
      <c r="G55" s="90">
        <f>'дод 2 '!H182</f>
        <v>0</v>
      </c>
      <c r="H55" s="90">
        <f>'дод 2 '!I182</f>
        <v>0</v>
      </c>
      <c r="I55" s="90">
        <f>'дод 2 '!J182</f>
        <v>0</v>
      </c>
      <c r="J55" s="90">
        <f>'дод 2 '!K182</f>
        <v>0</v>
      </c>
      <c r="K55" s="90">
        <f>'дод 2 '!L182</f>
        <v>0</v>
      </c>
      <c r="L55" s="90">
        <f>'дод 2 '!M182</f>
        <v>0</v>
      </c>
      <c r="M55" s="90">
        <f>'дод 2 '!N182</f>
        <v>0</v>
      </c>
      <c r="N55" s="90">
        <f>'дод 2 '!O182</f>
        <v>0</v>
      </c>
      <c r="O55" s="90">
        <f>'дод 2 '!P182</f>
        <v>0</v>
      </c>
      <c r="P55" s="185"/>
      <c r="Q55" s="185"/>
    </row>
    <row r="56" spans="1:17" s="28" customFormat="1" ht="47.25" hidden="1" x14ac:dyDescent="0.25">
      <c r="A56" s="57"/>
      <c r="B56" s="57"/>
      <c r="C56" s="89" t="s">
        <v>355</v>
      </c>
      <c r="D56" s="90">
        <f>'дод 2 '!E183</f>
        <v>0</v>
      </c>
      <c r="E56" s="90">
        <f>'дод 2 '!F183</f>
        <v>0</v>
      </c>
      <c r="F56" s="90">
        <f>'дод 2 '!G183</f>
        <v>0</v>
      </c>
      <c r="G56" s="90">
        <f>'дод 2 '!H183</f>
        <v>0</v>
      </c>
      <c r="H56" s="90">
        <f>'дод 2 '!I183</f>
        <v>0</v>
      </c>
      <c r="I56" s="90">
        <f>'дод 2 '!J183</f>
        <v>0</v>
      </c>
      <c r="J56" s="90">
        <f>'дод 2 '!K183</f>
        <v>0</v>
      </c>
      <c r="K56" s="90">
        <f>'дод 2 '!L183</f>
        <v>0</v>
      </c>
      <c r="L56" s="90">
        <f>'дод 2 '!M183</f>
        <v>0</v>
      </c>
      <c r="M56" s="90">
        <f>'дод 2 '!N183</f>
        <v>0</v>
      </c>
      <c r="N56" s="90">
        <f>'дод 2 '!O183</f>
        <v>0</v>
      </c>
      <c r="O56" s="90">
        <f>'дод 2 '!P183</f>
        <v>0</v>
      </c>
      <c r="P56" s="185"/>
      <c r="Q56" s="185"/>
    </row>
    <row r="57" spans="1:17" s="28" customFormat="1" hidden="1" x14ac:dyDescent="0.25">
      <c r="A57" s="57"/>
      <c r="B57" s="57"/>
      <c r="C57" s="68" t="s">
        <v>538</v>
      </c>
      <c r="D57" s="90">
        <f>D51+D54</f>
        <v>508400300</v>
      </c>
      <c r="E57" s="90">
        <f t="shared" ref="E57:O57" si="22">E51+E54</f>
        <v>508400300</v>
      </c>
      <c r="F57" s="90">
        <f t="shared" si="22"/>
        <v>415576000</v>
      </c>
      <c r="G57" s="90">
        <f t="shared" si="22"/>
        <v>0</v>
      </c>
      <c r="H57" s="90">
        <f t="shared" si="22"/>
        <v>0</v>
      </c>
      <c r="I57" s="90">
        <f t="shared" si="22"/>
        <v>0</v>
      </c>
      <c r="J57" s="90">
        <f t="shared" si="22"/>
        <v>0</v>
      </c>
      <c r="K57" s="90">
        <f t="shared" si="22"/>
        <v>0</v>
      </c>
      <c r="L57" s="90">
        <f t="shared" si="22"/>
        <v>0</v>
      </c>
      <c r="M57" s="90">
        <f t="shared" si="22"/>
        <v>0</v>
      </c>
      <c r="N57" s="90">
        <f t="shared" si="22"/>
        <v>0</v>
      </c>
      <c r="O57" s="90">
        <f t="shared" si="22"/>
        <v>508400300</v>
      </c>
      <c r="P57" s="185"/>
      <c r="Q57" s="185"/>
    </row>
    <row r="58" spans="1:17" s="28" customFormat="1" ht="31.5" hidden="1" x14ac:dyDescent="0.25">
      <c r="A58" s="57"/>
      <c r="B58" s="57"/>
      <c r="C58" s="89" t="s">
        <v>356</v>
      </c>
      <c r="D58" s="90">
        <f>D52+D55</f>
        <v>506171900</v>
      </c>
      <c r="E58" s="90">
        <f t="shared" ref="E58:O58" si="23">E52+E55</f>
        <v>506171900</v>
      </c>
      <c r="F58" s="90">
        <f t="shared" si="23"/>
        <v>415576000</v>
      </c>
      <c r="G58" s="90">
        <f t="shared" si="23"/>
        <v>0</v>
      </c>
      <c r="H58" s="90">
        <f t="shared" si="23"/>
        <v>0</v>
      </c>
      <c r="I58" s="90">
        <f t="shared" si="23"/>
        <v>0</v>
      </c>
      <c r="J58" s="90">
        <f t="shared" si="23"/>
        <v>0</v>
      </c>
      <c r="K58" s="90">
        <f t="shared" si="23"/>
        <v>0</v>
      </c>
      <c r="L58" s="90">
        <f t="shared" si="23"/>
        <v>0</v>
      </c>
      <c r="M58" s="90">
        <f t="shared" si="23"/>
        <v>0</v>
      </c>
      <c r="N58" s="90">
        <f t="shared" si="23"/>
        <v>0</v>
      </c>
      <c r="O58" s="90">
        <f t="shared" si="23"/>
        <v>506171900</v>
      </c>
      <c r="P58" s="185"/>
      <c r="Q58" s="185"/>
    </row>
    <row r="59" spans="1:17" s="28" customFormat="1" ht="47.25" hidden="1" x14ac:dyDescent="0.25">
      <c r="A59" s="57"/>
      <c r="B59" s="57"/>
      <c r="C59" s="89" t="s">
        <v>355</v>
      </c>
      <c r="D59" s="90">
        <f>D53+D56</f>
        <v>2228400</v>
      </c>
      <c r="E59" s="90">
        <f t="shared" ref="E59:O59" si="24">E53+E56</f>
        <v>2228400</v>
      </c>
      <c r="F59" s="90">
        <f t="shared" si="24"/>
        <v>0</v>
      </c>
      <c r="G59" s="90">
        <f t="shared" si="24"/>
        <v>0</v>
      </c>
      <c r="H59" s="90">
        <f t="shared" si="24"/>
        <v>0</v>
      </c>
      <c r="I59" s="90">
        <f t="shared" si="24"/>
        <v>0</v>
      </c>
      <c r="J59" s="90">
        <f t="shared" si="24"/>
        <v>0</v>
      </c>
      <c r="K59" s="90">
        <f t="shared" si="24"/>
        <v>0</v>
      </c>
      <c r="L59" s="90">
        <f t="shared" si="24"/>
        <v>0</v>
      </c>
      <c r="M59" s="90">
        <f t="shared" si="24"/>
        <v>0</v>
      </c>
      <c r="N59" s="90">
        <f t="shared" si="24"/>
        <v>0</v>
      </c>
      <c r="O59" s="90">
        <f t="shared" si="24"/>
        <v>2228400</v>
      </c>
      <c r="P59" s="185"/>
      <c r="Q59" s="185"/>
    </row>
    <row r="60" spans="1:17" s="28" customFormat="1" ht="78.75" hidden="1" x14ac:dyDescent="0.25">
      <c r="A60" s="66" t="s">
        <v>402</v>
      </c>
      <c r="B60" s="66" t="s">
        <v>50</v>
      </c>
      <c r="C60" s="68" t="s">
        <v>506</v>
      </c>
      <c r="D60" s="59">
        <f>'дод 2 '!E187</f>
        <v>20154300</v>
      </c>
      <c r="E60" s="59">
        <f>'дод 2 '!F187</f>
        <v>20154300</v>
      </c>
      <c r="F60" s="59">
        <f>'дод 2 '!G187</f>
        <v>16520000</v>
      </c>
      <c r="G60" s="59">
        <f>'дод 2 '!H187</f>
        <v>0</v>
      </c>
      <c r="H60" s="59">
        <f>'дод 2 '!I187</f>
        <v>0</v>
      </c>
      <c r="I60" s="59">
        <f>'дод 2 '!J187</f>
        <v>0</v>
      </c>
      <c r="J60" s="59">
        <f>'дод 2 '!K187</f>
        <v>0</v>
      </c>
      <c r="K60" s="59">
        <f>'дод 2 '!L187</f>
        <v>0</v>
      </c>
      <c r="L60" s="59">
        <f>'дод 2 '!M187</f>
        <v>0</v>
      </c>
      <c r="M60" s="59">
        <f>'дод 2 '!N187</f>
        <v>0</v>
      </c>
      <c r="N60" s="59">
        <f>'дод 2 '!O187</f>
        <v>0</v>
      </c>
      <c r="O60" s="59">
        <f>'дод 2 '!P187</f>
        <v>20154300</v>
      </c>
      <c r="P60" s="185"/>
      <c r="Q60" s="185"/>
    </row>
    <row r="61" spans="1:17" s="28" customFormat="1" ht="31.5" hidden="1" x14ac:dyDescent="0.25">
      <c r="A61" s="57"/>
      <c r="B61" s="57"/>
      <c r="C61" s="89" t="s">
        <v>356</v>
      </c>
      <c r="D61" s="90">
        <f>'дод 2 '!E188</f>
        <v>20154300</v>
      </c>
      <c r="E61" s="90">
        <f>'дод 2 '!F188</f>
        <v>20154300</v>
      </c>
      <c r="F61" s="90">
        <f>'дод 2 '!G188</f>
        <v>16520000</v>
      </c>
      <c r="G61" s="90">
        <f>'дод 2 '!H188</f>
        <v>0</v>
      </c>
      <c r="H61" s="90">
        <f>'дод 2 '!I188</f>
        <v>0</v>
      </c>
      <c r="I61" s="90">
        <f>'дод 2 '!J188</f>
        <v>0</v>
      </c>
      <c r="J61" s="90">
        <f>'дод 2 '!K188</f>
        <v>0</v>
      </c>
      <c r="K61" s="90">
        <f>'дод 2 '!L188</f>
        <v>0</v>
      </c>
      <c r="L61" s="90">
        <f>'дод 2 '!M188</f>
        <v>0</v>
      </c>
      <c r="M61" s="90">
        <f>'дод 2 '!N188</f>
        <v>0</v>
      </c>
      <c r="N61" s="90">
        <f>'дод 2 '!O188</f>
        <v>0</v>
      </c>
      <c r="O61" s="90">
        <f>'дод 2 '!P188</f>
        <v>20154300</v>
      </c>
      <c r="P61" s="184"/>
      <c r="Q61" s="185"/>
    </row>
    <row r="62" spans="1:17" s="28" customFormat="1" hidden="1" x14ac:dyDescent="0.25">
      <c r="A62" s="57"/>
      <c r="B62" s="57"/>
      <c r="C62" s="68" t="s">
        <v>537</v>
      </c>
      <c r="D62" s="90">
        <f>'дод 2 '!E189</f>
        <v>0</v>
      </c>
      <c r="E62" s="90">
        <f>'дод 2 '!F189</f>
        <v>0</v>
      </c>
      <c r="F62" s="90">
        <f>'дод 2 '!G189</f>
        <v>0</v>
      </c>
      <c r="G62" s="90">
        <f>'дод 2 '!H189</f>
        <v>0</v>
      </c>
      <c r="H62" s="90">
        <f>'дод 2 '!I189</f>
        <v>0</v>
      </c>
      <c r="I62" s="90">
        <f>'дод 2 '!J189</f>
        <v>0</v>
      </c>
      <c r="J62" s="90">
        <f>'дод 2 '!K189</f>
        <v>0</v>
      </c>
      <c r="K62" s="90">
        <f>'дод 2 '!L189</f>
        <v>0</v>
      </c>
      <c r="L62" s="90">
        <f>'дод 2 '!M189</f>
        <v>0</v>
      </c>
      <c r="M62" s="90">
        <f>'дод 2 '!N189</f>
        <v>0</v>
      </c>
      <c r="N62" s="90">
        <f>'дод 2 '!O189</f>
        <v>0</v>
      </c>
      <c r="O62" s="90">
        <f>'дод 2 '!P189</f>
        <v>0</v>
      </c>
      <c r="P62" s="184"/>
      <c r="Q62" s="185"/>
    </row>
    <row r="63" spans="1:17" s="53" customFormat="1" ht="31.5" hidden="1" x14ac:dyDescent="0.25">
      <c r="A63" s="57"/>
      <c r="B63" s="57"/>
      <c r="C63" s="89" t="s">
        <v>356</v>
      </c>
      <c r="D63" s="90">
        <f>'дод 2 '!E190</f>
        <v>0</v>
      </c>
      <c r="E63" s="90">
        <f>'дод 2 '!F190</f>
        <v>0</v>
      </c>
      <c r="F63" s="90">
        <f>'дод 2 '!G190</f>
        <v>0</v>
      </c>
      <c r="G63" s="90">
        <f>'дод 2 '!H190</f>
        <v>0</v>
      </c>
      <c r="H63" s="90">
        <f>'дод 2 '!I190</f>
        <v>0</v>
      </c>
      <c r="I63" s="90">
        <f>'дод 2 '!J190</f>
        <v>0</v>
      </c>
      <c r="J63" s="90">
        <f>'дод 2 '!K190</f>
        <v>0</v>
      </c>
      <c r="K63" s="90">
        <f>'дод 2 '!L190</f>
        <v>0</v>
      </c>
      <c r="L63" s="90">
        <f>'дод 2 '!M190</f>
        <v>0</v>
      </c>
      <c r="M63" s="90">
        <f>'дод 2 '!N190</f>
        <v>0</v>
      </c>
      <c r="N63" s="90">
        <f>'дод 2 '!O190</f>
        <v>0</v>
      </c>
      <c r="O63" s="90">
        <f>'дод 2 '!P190</f>
        <v>0</v>
      </c>
      <c r="P63" s="184"/>
      <c r="Q63" s="185"/>
    </row>
    <row r="64" spans="1:17" s="28" customFormat="1" hidden="1" x14ac:dyDescent="0.25">
      <c r="A64" s="57"/>
      <c r="B64" s="57"/>
      <c r="C64" s="68" t="s">
        <v>538</v>
      </c>
      <c r="D64" s="90">
        <f>D60+D62</f>
        <v>20154300</v>
      </c>
      <c r="E64" s="90">
        <f t="shared" ref="E64:O64" si="25">E60+E62</f>
        <v>20154300</v>
      </c>
      <c r="F64" s="90">
        <f t="shared" si="25"/>
        <v>16520000</v>
      </c>
      <c r="G64" s="90">
        <f t="shared" si="25"/>
        <v>0</v>
      </c>
      <c r="H64" s="90">
        <f t="shared" si="25"/>
        <v>0</v>
      </c>
      <c r="I64" s="90">
        <f t="shared" si="25"/>
        <v>0</v>
      </c>
      <c r="J64" s="90">
        <f t="shared" si="25"/>
        <v>0</v>
      </c>
      <c r="K64" s="90">
        <f t="shared" si="25"/>
        <v>0</v>
      </c>
      <c r="L64" s="90">
        <f t="shared" si="25"/>
        <v>0</v>
      </c>
      <c r="M64" s="90">
        <f t="shared" si="25"/>
        <v>0</v>
      </c>
      <c r="N64" s="90">
        <f t="shared" si="25"/>
        <v>0</v>
      </c>
      <c r="O64" s="90">
        <f t="shared" si="25"/>
        <v>20154300</v>
      </c>
      <c r="P64" s="184"/>
      <c r="Q64" s="185"/>
    </row>
    <row r="65" spans="1:17" s="28" customFormat="1" ht="31.5" hidden="1" x14ac:dyDescent="0.25">
      <c r="A65" s="57"/>
      <c r="B65" s="57"/>
      <c r="C65" s="89" t="s">
        <v>356</v>
      </c>
      <c r="D65" s="90">
        <f>D61+D63</f>
        <v>20154300</v>
      </c>
      <c r="E65" s="90">
        <f t="shared" ref="E65:O65" si="26">E61+E63</f>
        <v>20154300</v>
      </c>
      <c r="F65" s="90">
        <f t="shared" si="26"/>
        <v>16520000</v>
      </c>
      <c r="G65" s="90">
        <f t="shared" si="26"/>
        <v>0</v>
      </c>
      <c r="H65" s="90">
        <f t="shared" si="26"/>
        <v>0</v>
      </c>
      <c r="I65" s="90">
        <f t="shared" si="26"/>
        <v>0</v>
      </c>
      <c r="J65" s="90">
        <f t="shared" si="26"/>
        <v>0</v>
      </c>
      <c r="K65" s="90">
        <f t="shared" si="26"/>
        <v>0</v>
      </c>
      <c r="L65" s="90">
        <f t="shared" si="26"/>
        <v>0</v>
      </c>
      <c r="M65" s="90">
        <f t="shared" si="26"/>
        <v>0</v>
      </c>
      <c r="N65" s="90">
        <f t="shared" si="26"/>
        <v>0</v>
      </c>
      <c r="O65" s="90">
        <f t="shared" si="26"/>
        <v>20154300</v>
      </c>
      <c r="P65" s="184"/>
      <c r="Q65" s="185"/>
    </row>
    <row r="66" spans="1:17" s="28" customFormat="1" ht="94.5" hidden="1" x14ac:dyDescent="0.25">
      <c r="A66" s="57">
        <v>1035</v>
      </c>
      <c r="B66" s="57" t="s">
        <v>50</v>
      </c>
      <c r="C66" s="68" t="s">
        <v>507</v>
      </c>
      <c r="D66" s="59">
        <f>'дод 2 '!E193</f>
        <v>1773800</v>
      </c>
      <c r="E66" s="59">
        <f>'дод 2 '!F193</f>
        <v>1773800</v>
      </c>
      <c r="F66" s="59">
        <f>'дод 2 '!G193</f>
        <v>1454000</v>
      </c>
      <c r="G66" s="59">
        <f>'дод 2 '!H193</f>
        <v>0</v>
      </c>
      <c r="H66" s="59">
        <f>'дод 2 '!I193</f>
        <v>0</v>
      </c>
      <c r="I66" s="59">
        <f>'дод 2 '!J193</f>
        <v>0</v>
      </c>
      <c r="J66" s="59">
        <f>'дод 2 '!K193</f>
        <v>0</v>
      </c>
      <c r="K66" s="59">
        <f>'дод 2 '!L193</f>
        <v>0</v>
      </c>
      <c r="L66" s="59">
        <f>'дод 2 '!M193</f>
        <v>0</v>
      </c>
      <c r="M66" s="59">
        <f>'дод 2 '!N193</f>
        <v>0</v>
      </c>
      <c r="N66" s="59">
        <f>'дод 2 '!O193</f>
        <v>0</v>
      </c>
      <c r="O66" s="59">
        <f>'дод 2 '!P193</f>
        <v>1773800</v>
      </c>
      <c r="P66" s="184"/>
      <c r="Q66" s="185"/>
    </row>
    <row r="67" spans="1:17" s="28" customFormat="1" ht="31.5" hidden="1" x14ac:dyDescent="0.25">
      <c r="A67" s="57"/>
      <c r="B67" s="57"/>
      <c r="C67" s="89" t="s">
        <v>356</v>
      </c>
      <c r="D67" s="90">
        <f>'дод 2 '!E194</f>
        <v>1773800</v>
      </c>
      <c r="E67" s="90">
        <f>'дод 2 '!F194</f>
        <v>1773800</v>
      </c>
      <c r="F67" s="90">
        <f>'дод 2 '!G194</f>
        <v>1454000</v>
      </c>
      <c r="G67" s="90">
        <f>'дод 2 '!H194</f>
        <v>0</v>
      </c>
      <c r="H67" s="90">
        <f>'дод 2 '!I194</f>
        <v>0</v>
      </c>
      <c r="I67" s="90">
        <f>'дод 2 '!J194</f>
        <v>0</v>
      </c>
      <c r="J67" s="90">
        <f>'дод 2 '!K194</f>
        <v>0</v>
      </c>
      <c r="K67" s="90">
        <f>'дод 2 '!L194</f>
        <v>0</v>
      </c>
      <c r="L67" s="90">
        <f>'дод 2 '!M194</f>
        <v>0</v>
      </c>
      <c r="M67" s="90">
        <f>'дод 2 '!N194</f>
        <v>0</v>
      </c>
      <c r="N67" s="90">
        <f>'дод 2 '!O194</f>
        <v>0</v>
      </c>
      <c r="O67" s="90">
        <f>'дод 2 '!P194</f>
        <v>1773800</v>
      </c>
      <c r="P67" s="184"/>
      <c r="Q67" s="185"/>
    </row>
    <row r="68" spans="1:17" s="28" customFormat="1" hidden="1" x14ac:dyDescent="0.25">
      <c r="A68" s="57"/>
      <c r="B68" s="57"/>
      <c r="C68" s="68" t="s">
        <v>537</v>
      </c>
      <c r="D68" s="90">
        <f>'дод 2 '!E195</f>
        <v>0</v>
      </c>
      <c r="E68" s="90">
        <f>'дод 2 '!F195</f>
        <v>0</v>
      </c>
      <c r="F68" s="90">
        <f>'дод 2 '!G195</f>
        <v>0</v>
      </c>
      <c r="G68" s="90">
        <f>'дод 2 '!H195</f>
        <v>0</v>
      </c>
      <c r="H68" s="90">
        <f>'дод 2 '!I195</f>
        <v>0</v>
      </c>
      <c r="I68" s="90">
        <f>'дод 2 '!J195</f>
        <v>0</v>
      </c>
      <c r="J68" s="90">
        <f>'дод 2 '!K195</f>
        <v>0</v>
      </c>
      <c r="K68" s="90">
        <f>'дод 2 '!L195</f>
        <v>0</v>
      </c>
      <c r="L68" s="90">
        <f>'дод 2 '!M195</f>
        <v>0</v>
      </c>
      <c r="M68" s="90">
        <f>'дод 2 '!N195</f>
        <v>0</v>
      </c>
      <c r="N68" s="90">
        <f>'дод 2 '!O195</f>
        <v>0</v>
      </c>
      <c r="O68" s="90">
        <f>'дод 2 '!P195</f>
        <v>0</v>
      </c>
      <c r="P68" s="184"/>
      <c r="Q68" s="185"/>
    </row>
    <row r="69" spans="1:17" s="53" customFormat="1" ht="31.5" hidden="1" x14ac:dyDescent="0.25">
      <c r="A69" s="57"/>
      <c r="B69" s="57"/>
      <c r="C69" s="89" t="s">
        <v>356</v>
      </c>
      <c r="D69" s="90">
        <f>'дод 2 '!E196</f>
        <v>0</v>
      </c>
      <c r="E69" s="90">
        <f>'дод 2 '!F196</f>
        <v>0</v>
      </c>
      <c r="F69" s="90">
        <f>'дод 2 '!G196</f>
        <v>0</v>
      </c>
      <c r="G69" s="90">
        <f>'дод 2 '!H196</f>
        <v>0</v>
      </c>
      <c r="H69" s="90">
        <f>'дод 2 '!I196</f>
        <v>0</v>
      </c>
      <c r="I69" s="90">
        <f>'дод 2 '!J196</f>
        <v>0</v>
      </c>
      <c r="J69" s="90">
        <f>'дод 2 '!K196</f>
        <v>0</v>
      </c>
      <c r="K69" s="90">
        <f>'дод 2 '!L196</f>
        <v>0</v>
      </c>
      <c r="L69" s="90">
        <f>'дод 2 '!M196</f>
        <v>0</v>
      </c>
      <c r="M69" s="90">
        <f>'дод 2 '!N196</f>
        <v>0</v>
      </c>
      <c r="N69" s="90">
        <f>'дод 2 '!O196</f>
        <v>0</v>
      </c>
      <c r="O69" s="90">
        <f>'дод 2 '!P196</f>
        <v>0</v>
      </c>
      <c r="P69" s="184"/>
      <c r="Q69" s="185"/>
    </row>
    <row r="70" spans="1:17" s="28" customFormat="1" hidden="1" x14ac:dyDescent="0.25">
      <c r="A70" s="57"/>
      <c r="B70" s="57"/>
      <c r="C70" s="68" t="s">
        <v>538</v>
      </c>
      <c r="D70" s="90">
        <f>D66+D68</f>
        <v>1773800</v>
      </c>
      <c r="E70" s="90">
        <f t="shared" ref="E70:O70" si="27">E66+E68</f>
        <v>1773800</v>
      </c>
      <c r="F70" s="90">
        <f t="shared" si="27"/>
        <v>1454000</v>
      </c>
      <c r="G70" s="90">
        <f t="shared" si="27"/>
        <v>0</v>
      </c>
      <c r="H70" s="90">
        <f t="shared" si="27"/>
        <v>0</v>
      </c>
      <c r="I70" s="90">
        <f t="shared" si="27"/>
        <v>0</v>
      </c>
      <c r="J70" s="90">
        <f t="shared" si="27"/>
        <v>0</v>
      </c>
      <c r="K70" s="90">
        <f t="shared" si="27"/>
        <v>0</v>
      </c>
      <c r="L70" s="90">
        <f t="shared" si="27"/>
        <v>0</v>
      </c>
      <c r="M70" s="90">
        <f t="shared" si="27"/>
        <v>0</v>
      </c>
      <c r="N70" s="90">
        <f t="shared" si="27"/>
        <v>0</v>
      </c>
      <c r="O70" s="90">
        <f t="shared" si="27"/>
        <v>1773800</v>
      </c>
      <c r="P70" s="184"/>
      <c r="Q70" s="185"/>
    </row>
    <row r="71" spans="1:17" s="28" customFormat="1" ht="31.5" hidden="1" x14ac:dyDescent="0.25">
      <c r="A71" s="57"/>
      <c r="B71" s="57"/>
      <c r="C71" s="89" t="s">
        <v>356</v>
      </c>
      <c r="D71" s="90">
        <f>D67+D69</f>
        <v>1773800</v>
      </c>
      <c r="E71" s="90">
        <f t="shared" ref="E71:O71" si="28">E67+E69</f>
        <v>1773800</v>
      </c>
      <c r="F71" s="90">
        <f t="shared" si="28"/>
        <v>1454000</v>
      </c>
      <c r="G71" s="90">
        <f t="shared" si="28"/>
        <v>0</v>
      </c>
      <c r="H71" s="90">
        <f t="shared" si="28"/>
        <v>0</v>
      </c>
      <c r="I71" s="90">
        <f t="shared" si="28"/>
        <v>0</v>
      </c>
      <c r="J71" s="90">
        <f t="shared" si="28"/>
        <v>0</v>
      </c>
      <c r="K71" s="90">
        <f t="shared" si="28"/>
        <v>0</v>
      </c>
      <c r="L71" s="90">
        <f t="shared" si="28"/>
        <v>0</v>
      </c>
      <c r="M71" s="90">
        <f t="shared" si="28"/>
        <v>0</v>
      </c>
      <c r="N71" s="90">
        <f t="shared" si="28"/>
        <v>0</v>
      </c>
      <c r="O71" s="90">
        <f t="shared" si="28"/>
        <v>1773800</v>
      </c>
      <c r="P71" s="184"/>
      <c r="Q71" s="185"/>
    </row>
    <row r="72" spans="1:17" s="60" customFormat="1" ht="31.5" hidden="1" x14ac:dyDescent="0.25">
      <c r="A72" s="67">
        <v>1061</v>
      </c>
      <c r="B72" s="66" t="s">
        <v>46</v>
      </c>
      <c r="C72" s="68" t="s">
        <v>563</v>
      </c>
      <c r="D72" s="90">
        <f>'дод 2 '!E199</f>
        <v>0</v>
      </c>
      <c r="E72" s="90">
        <f>'дод 2 '!F199</f>
        <v>0</v>
      </c>
      <c r="F72" s="90">
        <f>'дод 2 '!G199</f>
        <v>0</v>
      </c>
      <c r="G72" s="90">
        <f>'дод 2 '!H199</f>
        <v>0</v>
      </c>
      <c r="H72" s="90">
        <f>'дод 2 '!I199</f>
        <v>0</v>
      </c>
      <c r="I72" s="90">
        <f>'дод 2 '!J199</f>
        <v>0</v>
      </c>
      <c r="J72" s="90">
        <f>'дод 2 '!K199</f>
        <v>0</v>
      </c>
      <c r="K72" s="90">
        <f>'дод 2 '!L199</f>
        <v>0</v>
      </c>
      <c r="L72" s="90">
        <f>'дод 2 '!M199</f>
        <v>0</v>
      </c>
      <c r="M72" s="90">
        <f>'дод 2 '!N199</f>
        <v>0</v>
      </c>
      <c r="N72" s="90">
        <f>'дод 2 '!O199</f>
        <v>0</v>
      </c>
      <c r="O72" s="90">
        <f>'дод 2 '!P199</f>
        <v>0</v>
      </c>
      <c r="P72" s="184"/>
      <c r="Q72" s="185"/>
    </row>
    <row r="73" spans="1:17" s="60" customFormat="1" ht="31.5" hidden="1" x14ac:dyDescent="0.25">
      <c r="A73" s="67"/>
      <c r="B73" s="66"/>
      <c r="C73" s="89" t="s">
        <v>564</v>
      </c>
      <c r="D73" s="90">
        <f>'дод 2 '!E200</f>
        <v>0</v>
      </c>
      <c r="E73" s="90">
        <f>'дод 2 '!F200</f>
        <v>0</v>
      </c>
      <c r="F73" s="90">
        <f>'дод 2 '!G200</f>
        <v>0</v>
      </c>
      <c r="G73" s="90">
        <f>'дод 2 '!H200</f>
        <v>0</v>
      </c>
      <c r="H73" s="90">
        <f>'дод 2 '!I200</f>
        <v>0</v>
      </c>
      <c r="I73" s="90">
        <f>'дод 2 '!J200</f>
        <v>0</v>
      </c>
      <c r="J73" s="90">
        <f>'дод 2 '!K200</f>
        <v>0</v>
      </c>
      <c r="K73" s="90">
        <f>'дод 2 '!L200</f>
        <v>0</v>
      </c>
      <c r="L73" s="90">
        <f>'дод 2 '!M200</f>
        <v>0</v>
      </c>
      <c r="M73" s="90">
        <f>'дод 2 '!N200</f>
        <v>0</v>
      </c>
      <c r="N73" s="90">
        <f>'дод 2 '!O200</f>
        <v>0</v>
      </c>
      <c r="O73" s="90">
        <f>'дод 2 '!P200</f>
        <v>0</v>
      </c>
      <c r="P73" s="184"/>
      <c r="Q73" s="185"/>
    </row>
    <row r="74" spans="1:17" s="60" customFormat="1" hidden="1" x14ac:dyDescent="0.25">
      <c r="A74" s="67"/>
      <c r="B74" s="66"/>
      <c r="C74" s="68" t="s">
        <v>552</v>
      </c>
      <c r="D74" s="90">
        <f>'дод 2 '!E201</f>
        <v>0</v>
      </c>
      <c r="E74" s="90">
        <f>'дод 2 '!F201</f>
        <v>0</v>
      </c>
      <c r="F74" s="90">
        <f>'дод 2 '!G201</f>
        <v>0</v>
      </c>
      <c r="G74" s="90">
        <f>'дод 2 '!H201</f>
        <v>0</v>
      </c>
      <c r="H74" s="90">
        <f>'дод 2 '!I201</f>
        <v>0</v>
      </c>
      <c r="I74" s="90">
        <f>'дод 2 '!J201</f>
        <v>0</v>
      </c>
      <c r="J74" s="90">
        <f>'дод 2 '!K201</f>
        <v>0</v>
      </c>
      <c r="K74" s="90">
        <f>'дод 2 '!L201</f>
        <v>0</v>
      </c>
      <c r="L74" s="90">
        <f>'дод 2 '!M201</f>
        <v>0</v>
      </c>
      <c r="M74" s="90">
        <f>'дод 2 '!N201</f>
        <v>0</v>
      </c>
      <c r="N74" s="90">
        <f>'дод 2 '!O201</f>
        <v>0</v>
      </c>
      <c r="O74" s="90">
        <f>'дод 2 '!P201</f>
        <v>0</v>
      </c>
      <c r="P74" s="184"/>
      <c r="Q74" s="185"/>
    </row>
    <row r="75" spans="1:17" s="60" customFormat="1" ht="31.5" hidden="1" x14ac:dyDescent="0.25">
      <c r="A75" s="91"/>
      <c r="B75" s="92"/>
      <c r="C75" s="89" t="s">
        <v>564</v>
      </c>
      <c r="D75" s="90">
        <f>'дод 2 '!E202</f>
        <v>0</v>
      </c>
      <c r="E75" s="90">
        <f>'дод 2 '!F202</f>
        <v>0</v>
      </c>
      <c r="F75" s="90">
        <f>'дод 2 '!G202</f>
        <v>0</v>
      </c>
      <c r="G75" s="90">
        <f>'дод 2 '!H202</f>
        <v>0</v>
      </c>
      <c r="H75" s="90">
        <f>'дод 2 '!I202</f>
        <v>0</v>
      </c>
      <c r="I75" s="90">
        <f>'дод 2 '!J202</f>
        <v>0</v>
      </c>
      <c r="J75" s="90">
        <f>'дод 2 '!K202</f>
        <v>0</v>
      </c>
      <c r="K75" s="90">
        <f>'дод 2 '!L202</f>
        <v>0</v>
      </c>
      <c r="L75" s="90">
        <f>'дод 2 '!M202</f>
        <v>0</v>
      </c>
      <c r="M75" s="90">
        <f>'дод 2 '!N202</f>
        <v>0</v>
      </c>
      <c r="N75" s="90">
        <f>'дод 2 '!O202</f>
        <v>0</v>
      </c>
      <c r="O75" s="90">
        <f>'дод 2 '!P202</f>
        <v>0</v>
      </c>
      <c r="P75" s="184"/>
      <c r="Q75" s="185"/>
    </row>
    <row r="76" spans="1:17" s="60" customFormat="1" hidden="1" x14ac:dyDescent="0.25">
      <c r="A76" s="67"/>
      <c r="B76" s="66"/>
      <c r="C76" s="68" t="s">
        <v>539</v>
      </c>
      <c r="D76" s="90">
        <f>D72+D74</f>
        <v>0</v>
      </c>
      <c r="E76" s="90">
        <f t="shared" ref="E76:O76" si="29">E72+E74</f>
        <v>0</v>
      </c>
      <c r="F76" s="90">
        <f t="shared" si="29"/>
        <v>0</v>
      </c>
      <c r="G76" s="90">
        <f t="shared" si="29"/>
        <v>0</v>
      </c>
      <c r="H76" s="90">
        <f t="shared" si="29"/>
        <v>0</v>
      </c>
      <c r="I76" s="90">
        <f t="shared" si="29"/>
        <v>0</v>
      </c>
      <c r="J76" s="90">
        <f t="shared" si="29"/>
        <v>0</v>
      </c>
      <c r="K76" s="90">
        <f t="shared" si="29"/>
        <v>0</v>
      </c>
      <c r="L76" s="90">
        <f t="shared" si="29"/>
        <v>0</v>
      </c>
      <c r="M76" s="90">
        <f t="shared" si="29"/>
        <v>0</v>
      </c>
      <c r="N76" s="90">
        <f t="shared" si="29"/>
        <v>0</v>
      </c>
      <c r="O76" s="90">
        <f t="shared" si="29"/>
        <v>0</v>
      </c>
      <c r="P76" s="184"/>
      <c r="Q76" s="185"/>
    </row>
    <row r="77" spans="1:17" s="60" customFormat="1" ht="31.5" hidden="1" x14ac:dyDescent="0.25">
      <c r="A77" s="91"/>
      <c r="B77" s="92"/>
      <c r="C77" s="89" t="s">
        <v>564</v>
      </c>
      <c r="D77" s="90">
        <f>D73+D75</f>
        <v>0</v>
      </c>
      <c r="E77" s="90">
        <f t="shared" ref="E77:O77" si="30">E73+E75</f>
        <v>0</v>
      </c>
      <c r="F77" s="90">
        <f t="shared" si="30"/>
        <v>0</v>
      </c>
      <c r="G77" s="90">
        <f t="shared" si="30"/>
        <v>0</v>
      </c>
      <c r="H77" s="90">
        <f t="shared" si="30"/>
        <v>0</v>
      </c>
      <c r="I77" s="90">
        <f t="shared" si="30"/>
        <v>0</v>
      </c>
      <c r="J77" s="90">
        <f t="shared" si="30"/>
        <v>0</v>
      </c>
      <c r="K77" s="90">
        <f t="shared" si="30"/>
        <v>0</v>
      </c>
      <c r="L77" s="90">
        <f t="shared" si="30"/>
        <v>0</v>
      </c>
      <c r="M77" s="90">
        <f t="shared" si="30"/>
        <v>0</v>
      </c>
      <c r="N77" s="90">
        <f t="shared" si="30"/>
        <v>0</v>
      </c>
      <c r="O77" s="90">
        <f t="shared" si="30"/>
        <v>0</v>
      </c>
      <c r="P77" s="184"/>
      <c r="Q77" s="185"/>
    </row>
    <row r="78" spans="1:17" s="28" customFormat="1" hidden="1" x14ac:dyDescent="0.25">
      <c r="A78" s="57"/>
      <c r="B78" s="57"/>
      <c r="C78" s="89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184"/>
      <c r="Q78" s="185"/>
    </row>
    <row r="79" spans="1:17" s="29" customFormat="1" ht="47.25" hidden="1" x14ac:dyDescent="0.25">
      <c r="A79" s="66" t="s">
        <v>49</v>
      </c>
      <c r="B79" s="66" t="s">
        <v>52</v>
      </c>
      <c r="C79" s="68" t="s">
        <v>342</v>
      </c>
      <c r="D79" s="59">
        <f>'дод 2 '!E205</f>
        <v>49233900</v>
      </c>
      <c r="E79" s="59">
        <f>'дод 2 '!F205</f>
        <v>49233900</v>
      </c>
      <c r="F79" s="59">
        <f>'дод 2 '!G205</f>
        <v>34500000</v>
      </c>
      <c r="G79" s="59">
        <f>'дод 2 '!H205</f>
        <v>6479900</v>
      </c>
      <c r="H79" s="59">
        <f>'дод 2 '!I205</f>
        <v>0</v>
      </c>
      <c r="I79" s="59">
        <f>'дод 2 '!J205</f>
        <v>1000000</v>
      </c>
      <c r="J79" s="59">
        <f>'дод 2 '!K205</f>
        <v>1000000</v>
      </c>
      <c r="K79" s="59">
        <f>'дод 2 '!L205</f>
        <v>0</v>
      </c>
      <c r="L79" s="59">
        <f>'дод 2 '!M205</f>
        <v>0</v>
      </c>
      <c r="M79" s="59">
        <f>'дод 2 '!N205</f>
        <v>0</v>
      </c>
      <c r="N79" s="59">
        <f>'дод 2 '!O205</f>
        <v>1000000</v>
      </c>
      <c r="O79" s="59">
        <f>'дод 2 '!P205</f>
        <v>50233900</v>
      </c>
      <c r="P79" s="184"/>
      <c r="Q79" s="185"/>
    </row>
    <row r="80" spans="1:17" s="29" customFormat="1" hidden="1" x14ac:dyDescent="0.25">
      <c r="A80" s="66"/>
      <c r="B80" s="66"/>
      <c r="C80" s="68" t="s">
        <v>537</v>
      </c>
      <c r="D80" s="59">
        <f>'дод 2 '!E206</f>
        <v>0</v>
      </c>
      <c r="E80" s="59">
        <f>'дод 2 '!F206</f>
        <v>0</v>
      </c>
      <c r="F80" s="59">
        <f>'дод 2 '!G206</f>
        <v>0</v>
      </c>
      <c r="G80" s="59">
        <f>'дод 2 '!H206</f>
        <v>0</v>
      </c>
      <c r="H80" s="59">
        <f>'дод 2 '!I206</f>
        <v>0</v>
      </c>
      <c r="I80" s="59">
        <f>'дод 2 '!J206</f>
        <v>0</v>
      </c>
      <c r="J80" s="59">
        <f>'дод 2 '!K206</f>
        <v>0</v>
      </c>
      <c r="K80" s="59">
        <f>'дод 2 '!L206</f>
        <v>0</v>
      </c>
      <c r="L80" s="59">
        <f>'дод 2 '!M206</f>
        <v>0</v>
      </c>
      <c r="M80" s="59">
        <f>'дод 2 '!N206</f>
        <v>0</v>
      </c>
      <c r="N80" s="59">
        <f>'дод 2 '!O206</f>
        <v>0</v>
      </c>
      <c r="O80" s="59">
        <f>'дод 2 '!P206</f>
        <v>0</v>
      </c>
      <c r="P80" s="184"/>
      <c r="Q80" s="185"/>
    </row>
    <row r="81" spans="1:17" s="29" customFormat="1" hidden="1" x14ac:dyDescent="0.25">
      <c r="A81" s="66"/>
      <c r="B81" s="66"/>
      <c r="C81" s="68" t="s">
        <v>538</v>
      </c>
      <c r="D81" s="59">
        <f>D79+D80</f>
        <v>49233900</v>
      </c>
      <c r="E81" s="59">
        <f t="shared" ref="E81:O81" si="31">E79+E80</f>
        <v>49233900</v>
      </c>
      <c r="F81" s="59">
        <f t="shared" si="31"/>
        <v>34500000</v>
      </c>
      <c r="G81" s="59">
        <f t="shared" si="31"/>
        <v>6479900</v>
      </c>
      <c r="H81" s="59">
        <f t="shared" si="31"/>
        <v>0</v>
      </c>
      <c r="I81" s="59">
        <f t="shared" si="31"/>
        <v>1000000</v>
      </c>
      <c r="J81" s="59">
        <f t="shared" si="31"/>
        <v>1000000</v>
      </c>
      <c r="K81" s="59">
        <f t="shared" si="31"/>
        <v>0</v>
      </c>
      <c r="L81" s="59">
        <f t="shared" si="31"/>
        <v>0</v>
      </c>
      <c r="M81" s="59">
        <f t="shared" si="31"/>
        <v>0</v>
      </c>
      <c r="N81" s="59">
        <f t="shared" si="31"/>
        <v>1000000</v>
      </c>
      <c r="O81" s="59">
        <f t="shared" si="31"/>
        <v>50233900</v>
      </c>
      <c r="P81" s="184"/>
      <c r="Q81" s="185"/>
    </row>
    <row r="82" spans="1:17" s="29" customFormat="1" ht="31.5" hidden="1" x14ac:dyDescent="0.25">
      <c r="A82" s="67">
        <v>1080</v>
      </c>
      <c r="B82" s="66" t="s">
        <v>52</v>
      </c>
      <c r="C82" s="68" t="s">
        <v>448</v>
      </c>
      <c r="D82" s="59">
        <f>'дод 2 '!E432</f>
        <v>63714300</v>
      </c>
      <c r="E82" s="59">
        <f>'дод 2 '!F432</f>
        <v>63714300</v>
      </c>
      <c r="F82" s="59">
        <f>'дод 2 '!G432</f>
        <v>49963100</v>
      </c>
      <c r="G82" s="59">
        <f>'дод 2 '!H432</f>
        <v>1633100</v>
      </c>
      <c r="H82" s="59">
        <f>'дод 2 '!I432</f>
        <v>0</v>
      </c>
      <c r="I82" s="59">
        <f>'дод 2 '!J432</f>
        <v>3692735</v>
      </c>
      <c r="J82" s="59">
        <f>'дод 2 '!K432</f>
        <v>0</v>
      </c>
      <c r="K82" s="59">
        <f>'дод 2 '!L432</f>
        <v>3690535</v>
      </c>
      <c r="L82" s="59">
        <f>'дод 2 '!M432</f>
        <v>3020273</v>
      </c>
      <c r="M82" s="59">
        <f>'дод 2 '!N432</f>
        <v>0</v>
      </c>
      <c r="N82" s="59">
        <f>'дод 2 '!O432</f>
        <v>2200</v>
      </c>
      <c r="O82" s="59">
        <f>'дод 2 '!P432</f>
        <v>67407035</v>
      </c>
      <c r="P82" s="184"/>
      <c r="Q82" s="185"/>
    </row>
    <row r="83" spans="1:17" s="29" customFormat="1" hidden="1" x14ac:dyDescent="0.25">
      <c r="A83" s="67"/>
      <c r="B83" s="66"/>
      <c r="C83" s="68" t="s">
        <v>537</v>
      </c>
      <c r="D83" s="59">
        <f>'дод 2 '!E433</f>
        <v>0</v>
      </c>
      <c r="E83" s="59">
        <f>'дод 2 '!F433</f>
        <v>0</v>
      </c>
      <c r="F83" s="59">
        <f>'дод 2 '!G433</f>
        <v>0</v>
      </c>
      <c r="G83" s="59">
        <f>'дод 2 '!H433</f>
        <v>0</v>
      </c>
      <c r="H83" s="59">
        <f>'дод 2 '!I433</f>
        <v>0</v>
      </c>
      <c r="I83" s="59">
        <f>'дод 2 '!J433</f>
        <v>0</v>
      </c>
      <c r="J83" s="59">
        <f>'дод 2 '!K433</f>
        <v>0</v>
      </c>
      <c r="K83" s="59">
        <f>'дод 2 '!L433</f>
        <v>0</v>
      </c>
      <c r="L83" s="59">
        <f>'дод 2 '!M433</f>
        <v>0</v>
      </c>
      <c r="M83" s="59">
        <f>'дод 2 '!N433</f>
        <v>0</v>
      </c>
      <c r="N83" s="59">
        <f>'дод 2 '!O433</f>
        <v>0</v>
      </c>
      <c r="O83" s="59">
        <f>'дод 2 '!P433</f>
        <v>0</v>
      </c>
      <c r="P83" s="184"/>
      <c r="Q83" s="185"/>
    </row>
    <row r="84" spans="1:17" s="29" customFormat="1" hidden="1" x14ac:dyDescent="0.25">
      <c r="A84" s="67"/>
      <c r="B84" s="66"/>
      <c r="C84" s="68" t="s">
        <v>538</v>
      </c>
      <c r="D84" s="59">
        <f>D82+D83</f>
        <v>63714300</v>
      </c>
      <c r="E84" s="59">
        <f t="shared" ref="E84:O84" si="32">E82+E83</f>
        <v>63714300</v>
      </c>
      <c r="F84" s="59">
        <f t="shared" si="32"/>
        <v>49963100</v>
      </c>
      <c r="G84" s="59">
        <f t="shared" si="32"/>
        <v>1633100</v>
      </c>
      <c r="H84" s="59">
        <f t="shared" si="32"/>
        <v>0</v>
      </c>
      <c r="I84" s="59">
        <f t="shared" si="32"/>
        <v>3692735</v>
      </c>
      <c r="J84" s="59">
        <f t="shared" si="32"/>
        <v>0</v>
      </c>
      <c r="K84" s="59">
        <f t="shared" si="32"/>
        <v>3690535</v>
      </c>
      <c r="L84" s="59">
        <f t="shared" si="32"/>
        <v>3020273</v>
      </c>
      <c r="M84" s="59">
        <f t="shared" si="32"/>
        <v>0</v>
      </c>
      <c r="N84" s="59">
        <f t="shared" si="32"/>
        <v>2200</v>
      </c>
      <c r="O84" s="59">
        <f t="shared" si="32"/>
        <v>67407035</v>
      </c>
      <c r="P84" s="184"/>
      <c r="Q84" s="185"/>
    </row>
    <row r="85" spans="1:17" s="29" customFormat="1" ht="63" hidden="1" x14ac:dyDescent="0.25">
      <c r="A85" s="67">
        <v>1091</v>
      </c>
      <c r="B85" s="66" t="s">
        <v>463</v>
      </c>
      <c r="C85" s="68" t="s">
        <v>464</v>
      </c>
      <c r="D85" s="59">
        <f>'дод 2 '!E208</f>
        <v>164761300</v>
      </c>
      <c r="E85" s="59">
        <f>'дод 2 '!F208</f>
        <v>164761300</v>
      </c>
      <c r="F85" s="59">
        <f>'дод 2 '!G208</f>
        <v>90606400</v>
      </c>
      <c r="G85" s="59">
        <f>'дод 2 '!H208</f>
        <v>18732100</v>
      </c>
      <c r="H85" s="59">
        <f>'дод 2 '!I208</f>
        <v>0</v>
      </c>
      <c r="I85" s="59">
        <f>'дод 2 '!J208</f>
        <v>14580725</v>
      </c>
      <c r="J85" s="59">
        <f>'дод 2 '!K208</f>
        <v>0</v>
      </c>
      <c r="K85" s="59">
        <f>'дод 2 '!L208</f>
        <v>14430725</v>
      </c>
      <c r="L85" s="59">
        <f>'дод 2 '!M208</f>
        <v>4542152</v>
      </c>
      <c r="M85" s="59">
        <f>'дод 2 '!N208</f>
        <v>5317700</v>
      </c>
      <c r="N85" s="59">
        <f>'дод 2 '!O208</f>
        <v>150000</v>
      </c>
      <c r="O85" s="59">
        <f>'дод 2 '!P208</f>
        <v>179342025</v>
      </c>
      <c r="P85" s="184"/>
      <c r="Q85" s="185"/>
    </row>
    <row r="86" spans="1:17" s="29" customFormat="1" hidden="1" x14ac:dyDescent="0.25">
      <c r="A86" s="67"/>
      <c r="B86" s="66"/>
      <c r="C86" s="68" t="s">
        <v>537</v>
      </c>
      <c r="D86" s="59">
        <f>'дод 2 '!E209</f>
        <v>0</v>
      </c>
      <c r="E86" s="59">
        <f>'дод 2 '!F209</f>
        <v>0</v>
      </c>
      <c r="F86" s="59">
        <f>'дод 2 '!G209</f>
        <v>0</v>
      </c>
      <c r="G86" s="59">
        <f>'дод 2 '!H209</f>
        <v>0</v>
      </c>
      <c r="H86" s="59">
        <f>'дод 2 '!I209</f>
        <v>0</v>
      </c>
      <c r="I86" s="59">
        <f>'дод 2 '!J209</f>
        <v>0</v>
      </c>
      <c r="J86" s="59">
        <f>'дод 2 '!K209</f>
        <v>0</v>
      </c>
      <c r="K86" s="59">
        <f>'дод 2 '!L209</f>
        <v>0</v>
      </c>
      <c r="L86" s="59">
        <f>'дод 2 '!M209</f>
        <v>0</v>
      </c>
      <c r="M86" s="59">
        <f>'дод 2 '!N209</f>
        <v>0</v>
      </c>
      <c r="N86" s="59">
        <f>'дод 2 '!O209</f>
        <v>0</v>
      </c>
      <c r="O86" s="59">
        <f>'дод 2 '!P209</f>
        <v>0</v>
      </c>
      <c r="P86" s="184"/>
      <c r="Q86" s="185"/>
    </row>
    <row r="87" spans="1:17" s="29" customFormat="1" hidden="1" x14ac:dyDescent="0.25">
      <c r="A87" s="67"/>
      <c r="B87" s="66"/>
      <c r="C87" s="68" t="s">
        <v>538</v>
      </c>
      <c r="D87" s="59">
        <f>D85+D86</f>
        <v>164761300</v>
      </c>
      <c r="E87" s="59">
        <f t="shared" ref="E87:O87" si="33">E85+E86</f>
        <v>164761300</v>
      </c>
      <c r="F87" s="59">
        <f t="shared" si="33"/>
        <v>90606400</v>
      </c>
      <c r="G87" s="59">
        <f t="shared" si="33"/>
        <v>18732100</v>
      </c>
      <c r="H87" s="59">
        <f t="shared" si="33"/>
        <v>0</v>
      </c>
      <c r="I87" s="59">
        <f t="shared" si="33"/>
        <v>14580725</v>
      </c>
      <c r="J87" s="59">
        <f t="shared" si="33"/>
        <v>0</v>
      </c>
      <c r="K87" s="59">
        <f t="shared" si="33"/>
        <v>14430725</v>
      </c>
      <c r="L87" s="59">
        <f t="shared" si="33"/>
        <v>4542152</v>
      </c>
      <c r="M87" s="59">
        <f t="shared" si="33"/>
        <v>5317700</v>
      </c>
      <c r="N87" s="59">
        <f t="shared" si="33"/>
        <v>150000</v>
      </c>
      <c r="O87" s="59">
        <f t="shared" si="33"/>
        <v>179342025</v>
      </c>
      <c r="P87" s="184"/>
      <c r="Q87" s="185"/>
    </row>
    <row r="88" spans="1:17" s="29" customFormat="1" ht="63" hidden="1" x14ac:dyDescent="0.25">
      <c r="A88" s="67">
        <v>1092</v>
      </c>
      <c r="B88" s="66" t="s">
        <v>463</v>
      </c>
      <c r="C88" s="68" t="s">
        <v>466</v>
      </c>
      <c r="D88" s="59">
        <f>'дод 2 '!E211</f>
        <v>22978300</v>
      </c>
      <c r="E88" s="59">
        <f>'дод 2 '!F211</f>
        <v>22978300</v>
      </c>
      <c r="F88" s="59">
        <f>'дод 2 '!G211</f>
        <v>18834600</v>
      </c>
      <c r="G88" s="59">
        <f>'дод 2 '!H211</f>
        <v>0</v>
      </c>
      <c r="H88" s="59">
        <f>'дод 2 '!I211</f>
        <v>0</v>
      </c>
      <c r="I88" s="59">
        <f>'дод 2 '!J211</f>
        <v>0</v>
      </c>
      <c r="J88" s="59">
        <f>'дод 2 '!K211</f>
        <v>0</v>
      </c>
      <c r="K88" s="59">
        <f>'дод 2 '!L211</f>
        <v>0</v>
      </c>
      <c r="L88" s="59">
        <f>'дод 2 '!M211</f>
        <v>0</v>
      </c>
      <c r="M88" s="59">
        <f>'дод 2 '!N211</f>
        <v>0</v>
      </c>
      <c r="N88" s="59">
        <f>'дод 2 '!O211</f>
        <v>0</v>
      </c>
      <c r="O88" s="59">
        <f>'дод 2 '!P211</f>
        <v>22978300</v>
      </c>
      <c r="P88" s="184"/>
      <c r="Q88" s="185"/>
    </row>
    <row r="89" spans="1:17" s="29" customFormat="1" ht="31.5" hidden="1" x14ac:dyDescent="0.25">
      <c r="A89" s="91"/>
      <c r="B89" s="92"/>
      <c r="C89" s="89" t="s">
        <v>356</v>
      </c>
      <c r="D89" s="90">
        <f>'дод 2 '!E212</f>
        <v>22978300</v>
      </c>
      <c r="E89" s="90">
        <f>'дод 2 '!F212</f>
        <v>22978300</v>
      </c>
      <c r="F89" s="90">
        <f>'дод 2 '!G212</f>
        <v>18834600</v>
      </c>
      <c r="G89" s="90">
        <f>'дод 2 '!H212</f>
        <v>0</v>
      </c>
      <c r="H89" s="90">
        <f>'дод 2 '!I212</f>
        <v>0</v>
      </c>
      <c r="I89" s="90">
        <f>'дод 2 '!J212</f>
        <v>0</v>
      </c>
      <c r="J89" s="90">
        <f>'дод 2 '!K212</f>
        <v>0</v>
      </c>
      <c r="K89" s="90">
        <f>'дод 2 '!L212</f>
        <v>0</v>
      </c>
      <c r="L89" s="90">
        <f>'дод 2 '!M212</f>
        <v>0</v>
      </c>
      <c r="M89" s="90">
        <f>'дод 2 '!N212</f>
        <v>0</v>
      </c>
      <c r="N89" s="90">
        <f>'дод 2 '!O212</f>
        <v>0</v>
      </c>
      <c r="O89" s="90">
        <f>'дод 2 '!P212</f>
        <v>22978300</v>
      </c>
      <c r="P89" s="184"/>
      <c r="Q89" s="185"/>
    </row>
    <row r="90" spans="1:17" s="29" customFormat="1" hidden="1" x14ac:dyDescent="0.25">
      <c r="A90" s="91"/>
      <c r="B90" s="92"/>
      <c r="C90" s="68" t="s">
        <v>537</v>
      </c>
      <c r="D90" s="90">
        <f>'дод 2 '!E213</f>
        <v>0</v>
      </c>
      <c r="E90" s="90">
        <f>'дод 2 '!F213</f>
        <v>0</v>
      </c>
      <c r="F90" s="90">
        <f>'дод 2 '!G213</f>
        <v>0</v>
      </c>
      <c r="G90" s="90">
        <f>'дод 2 '!H213</f>
        <v>0</v>
      </c>
      <c r="H90" s="90">
        <f>'дод 2 '!I213</f>
        <v>0</v>
      </c>
      <c r="I90" s="90">
        <f>'дод 2 '!J213</f>
        <v>0</v>
      </c>
      <c r="J90" s="90">
        <f>'дод 2 '!K213</f>
        <v>0</v>
      </c>
      <c r="K90" s="90">
        <f>'дод 2 '!L213</f>
        <v>0</v>
      </c>
      <c r="L90" s="90">
        <f>'дод 2 '!M213</f>
        <v>0</v>
      </c>
      <c r="M90" s="90">
        <f>'дод 2 '!N213</f>
        <v>0</v>
      </c>
      <c r="N90" s="90">
        <f>'дод 2 '!O213</f>
        <v>0</v>
      </c>
      <c r="O90" s="90">
        <f>'дод 2 '!P213</f>
        <v>0</v>
      </c>
      <c r="P90" s="184"/>
      <c r="Q90" s="185"/>
    </row>
    <row r="91" spans="1:17" s="54" customFormat="1" ht="31.5" hidden="1" x14ac:dyDescent="0.25">
      <c r="A91" s="91"/>
      <c r="B91" s="92"/>
      <c r="C91" s="89" t="s">
        <v>356</v>
      </c>
      <c r="D91" s="90">
        <f>'дод 2 '!E214</f>
        <v>0</v>
      </c>
      <c r="E91" s="90">
        <f>'дод 2 '!F214</f>
        <v>0</v>
      </c>
      <c r="F91" s="90">
        <f>'дод 2 '!G214</f>
        <v>0</v>
      </c>
      <c r="G91" s="90">
        <f>'дод 2 '!H214</f>
        <v>0</v>
      </c>
      <c r="H91" s="90">
        <f>'дод 2 '!I214</f>
        <v>0</v>
      </c>
      <c r="I91" s="90">
        <f>'дод 2 '!J214</f>
        <v>0</v>
      </c>
      <c r="J91" s="90">
        <f>'дод 2 '!K214</f>
        <v>0</v>
      </c>
      <c r="K91" s="90">
        <f>'дод 2 '!L214</f>
        <v>0</v>
      </c>
      <c r="L91" s="90">
        <f>'дод 2 '!M214</f>
        <v>0</v>
      </c>
      <c r="M91" s="90">
        <f>'дод 2 '!N214</f>
        <v>0</v>
      </c>
      <c r="N91" s="90">
        <f>'дод 2 '!O214</f>
        <v>0</v>
      </c>
      <c r="O91" s="90">
        <f>'дод 2 '!P214</f>
        <v>0</v>
      </c>
      <c r="P91" s="184"/>
      <c r="Q91" s="185"/>
    </row>
    <row r="92" spans="1:17" s="29" customFormat="1" hidden="1" x14ac:dyDescent="0.25">
      <c r="A92" s="91"/>
      <c r="B92" s="92"/>
      <c r="C92" s="68" t="s">
        <v>538</v>
      </c>
      <c r="D92" s="90">
        <f>D88+D90</f>
        <v>22978300</v>
      </c>
      <c r="E92" s="90">
        <f t="shared" ref="E92:O92" si="34">E88+E90</f>
        <v>22978300</v>
      </c>
      <c r="F92" s="90">
        <f t="shared" si="34"/>
        <v>18834600</v>
      </c>
      <c r="G92" s="90">
        <f t="shared" si="34"/>
        <v>0</v>
      </c>
      <c r="H92" s="90">
        <f t="shared" si="34"/>
        <v>0</v>
      </c>
      <c r="I92" s="90">
        <f t="shared" si="34"/>
        <v>0</v>
      </c>
      <c r="J92" s="90">
        <f t="shared" si="34"/>
        <v>0</v>
      </c>
      <c r="K92" s="90">
        <f t="shared" si="34"/>
        <v>0</v>
      </c>
      <c r="L92" s="90">
        <f t="shared" si="34"/>
        <v>0</v>
      </c>
      <c r="M92" s="90">
        <f t="shared" si="34"/>
        <v>0</v>
      </c>
      <c r="N92" s="90">
        <f t="shared" si="34"/>
        <v>0</v>
      </c>
      <c r="O92" s="90">
        <f t="shared" si="34"/>
        <v>22978300</v>
      </c>
      <c r="P92" s="184"/>
      <c r="Q92" s="185"/>
    </row>
    <row r="93" spans="1:17" s="29" customFormat="1" ht="31.5" hidden="1" x14ac:dyDescent="0.25">
      <c r="A93" s="91"/>
      <c r="B93" s="92"/>
      <c r="C93" s="89" t="s">
        <v>356</v>
      </c>
      <c r="D93" s="90">
        <f>D89+D91</f>
        <v>22978300</v>
      </c>
      <c r="E93" s="90">
        <f t="shared" ref="E93:O93" si="35">E89+E91</f>
        <v>22978300</v>
      </c>
      <c r="F93" s="90">
        <f t="shared" si="35"/>
        <v>18834600</v>
      </c>
      <c r="G93" s="90">
        <f t="shared" si="35"/>
        <v>0</v>
      </c>
      <c r="H93" s="90">
        <f t="shared" si="35"/>
        <v>0</v>
      </c>
      <c r="I93" s="90">
        <f t="shared" si="35"/>
        <v>0</v>
      </c>
      <c r="J93" s="90">
        <f t="shared" si="35"/>
        <v>0</v>
      </c>
      <c r="K93" s="90">
        <f t="shared" si="35"/>
        <v>0</v>
      </c>
      <c r="L93" s="90">
        <f t="shared" si="35"/>
        <v>0</v>
      </c>
      <c r="M93" s="90">
        <f t="shared" si="35"/>
        <v>0</v>
      </c>
      <c r="N93" s="90">
        <f t="shared" si="35"/>
        <v>0</v>
      </c>
      <c r="O93" s="90">
        <f t="shared" si="35"/>
        <v>22978300</v>
      </c>
      <c r="P93" s="184"/>
      <c r="Q93" s="185"/>
    </row>
    <row r="94" spans="1:17" s="29" customFormat="1" ht="31.5" hidden="1" x14ac:dyDescent="0.25">
      <c r="A94" s="66" t="s">
        <v>405</v>
      </c>
      <c r="B94" s="66" t="s">
        <v>53</v>
      </c>
      <c r="C94" s="68" t="s">
        <v>425</v>
      </c>
      <c r="D94" s="59">
        <f>'дод 2 '!E217</f>
        <v>13653300</v>
      </c>
      <c r="E94" s="59">
        <f>'дод 2 '!F217</f>
        <v>13653300</v>
      </c>
      <c r="F94" s="59">
        <f>'дод 2 '!G217</f>
        <v>9562000</v>
      </c>
      <c r="G94" s="59">
        <f>'дод 2 '!H217</f>
        <v>1300700</v>
      </c>
      <c r="H94" s="59">
        <f>'дод 2 '!I217</f>
        <v>0</v>
      </c>
      <c r="I94" s="59">
        <f>'дод 2 '!J217</f>
        <v>0</v>
      </c>
      <c r="J94" s="59">
        <f>'дод 2 '!K217</f>
        <v>0</v>
      </c>
      <c r="K94" s="59">
        <f>'дод 2 '!L217</f>
        <v>0</v>
      </c>
      <c r="L94" s="59">
        <f>'дод 2 '!M217</f>
        <v>0</v>
      </c>
      <c r="M94" s="59">
        <f>'дод 2 '!N217</f>
        <v>0</v>
      </c>
      <c r="N94" s="59">
        <f>'дод 2 '!O217</f>
        <v>0</v>
      </c>
      <c r="O94" s="59">
        <f>'дод 2 '!P217</f>
        <v>13653300</v>
      </c>
      <c r="P94" s="184"/>
      <c r="Q94" s="185"/>
    </row>
    <row r="95" spans="1:17" s="29" customFormat="1" hidden="1" x14ac:dyDescent="0.25">
      <c r="A95" s="66"/>
      <c r="B95" s="66"/>
      <c r="C95" s="68" t="s">
        <v>537</v>
      </c>
      <c r="D95" s="59">
        <f>'дод 2 '!E218</f>
        <v>0</v>
      </c>
      <c r="E95" s="59">
        <f>'дод 2 '!F218</f>
        <v>0</v>
      </c>
      <c r="F95" s="59">
        <f>'дод 2 '!G218</f>
        <v>0</v>
      </c>
      <c r="G95" s="59">
        <f>'дод 2 '!H218</f>
        <v>0</v>
      </c>
      <c r="H95" s="59">
        <f>'дод 2 '!I218</f>
        <v>0</v>
      </c>
      <c r="I95" s="59">
        <f>'дод 2 '!J218</f>
        <v>0</v>
      </c>
      <c r="J95" s="59">
        <f>'дод 2 '!K218</f>
        <v>0</v>
      </c>
      <c r="K95" s="59">
        <f>'дод 2 '!L218</f>
        <v>0</v>
      </c>
      <c r="L95" s="59">
        <f>'дод 2 '!M218</f>
        <v>0</v>
      </c>
      <c r="M95" s="59">
        <f>'дод 2 '!N218</f>
        <v>0</v>
      </c>
      <c r="N95" s="59">
        <f>'дод 2 '!O218</f>
        <v>0</v>
      </c>
      <c r="O95" s="59">
        <f>'дод 2 '!P218</f>
        <v>0</v>
      </c>
      <c r="P95" s="184"/>
      <c r="Q95" s="185"/>
    </row>
    <row r="96" spans="1:17" s="29" customFormat="1" hidden="1" x14ac:dyDescent="0.25">
      <c r="A96" s="66"/>
      <c r="B96" s="66"/>
      <c r="C96" s="68" t="s">
        <v>538</v>
      </c>
      <c r="D96" s="59">
        <f>D94+D95</f>
        <v>13653300</v>
      </c>
      <c r="E96" s="59">
        <f t="shared" ref="E96:O96" si="36">E94+E95</f>
        <v>13653300</v>
      </c>
      <c r="F96" s="59">
        <f t="shared" si="36"/>
        <v>9562000</v>
      </c>
      <c r="G96" s="59">
        <f t="shared" si="36"/>
        <v>1300700</v>
      </c>
      <c r="H96" s="59">
        <f t="shared" si="36"/>
        <v>0</v>
      </c>
      <c r="I96" s="59">
        <f t="shared" si="36"/>
        <v>0</v>
      </c>
      <c r="J96" s="59">
        <f t="shared" si="36"/>
        <v>0</v>
      </c>
      <c r="K96" s="59">
        <f t="shared" si="36"/>
        <v>0</v>
      </c>
      <c r="L96" s="59">
        <f t="shared" si="36"/>
        <v>0</v>
      </c>
      <c r="M96" s="59">
        <f t="shared" si="36"/>
        <v>0</v>
      </c>
      <c r="N96" s="59">
        <f t="shared" si="36"/>
        <v>0</v>
      </c>
      <c r="O96" s="59">
        <f t="shared" si="36"/>
        <v>13653300</v>
      </c>
      <c r="P96" s="184"/>
      <c r="Q96" s="185"/>
    </row>
    <row r="97" spans="1:17" s="28" customFormat="1" hidden="1" x14ac:dyDescent="0.25">
      <c r="A97" s="66" t="s">
        <v>407</v>
      </c>
      <c r="B97" s="66" t="s">
        <v>53</v>
      </c>
      <c r="C97" s="68" t="s">
        <v>266</v>
      </c>
      <c r="D97" s="59">
        <f>'дод 2 '!E220</f>
        <v>134000</v>
      </c>
      <c r="E97" s="59">
        <f>'дод 2 '!F220</f>
        <v>134000</v>
      </c>
      <c r="F97" s="59">
        <f>'дод 2 '!G220</f>
        <v>0</v>
      </c>
      <c r="G97" s="59">
        <f>'дод 2 '!H220</f>
        <v>0</v>
      </c>
      <c r="H97" s="59">
        <f>'дод 2 '!I220</f>
        <v>0</v>
      </c>
      <c r="I97" s="59">
        <f>'дод 2 '!J220</f>
        <v>0</v>
      </c>
      <c r="J97" s="59">
        <f>'дод 2 '!K220</f>
        <v>0</v>
      </c>
      <c r="K97" s="59">
        <f>'дод 2 '!L220</f>
        <v>0</v>
      </c>
      <c r="L97" s="59">
        <f>'дод 2 '!M220</f>
        <v>0</v>
      </c>
      <c r="M97" s="59">
        <f>'дод 2 '!N220</f>
        <v>0</v>
      </c>
      <c r="N97" s="59">
        <f>'дод 2 '!O220</f>
        <v>0</v>
      </c>
      <c r="O97" s="59">
        <f>'дод 2 '!P220</f>
        <v>134000</v>
      </c>
      <c r="P97" s="184"/>
      <c r="Q97" s="185"/>
    </row>
    <row r="98" spans="1:17" s="28" customFormat="1" hidden="1" x14ac:dyDescent="0.25">
      <c r="A98" s="66"/>
      <c r="B98" s="66"/>
      <c r="C98" s="68" t="s">
        <v>537</v>
      </c>
      <c r="D98" s="59">
        <f>'дод 2 '!E221</f>
        <v>0</v>
      </c>
      <c r="E98" s="59">
        <f>'дод 2 '!F221</f>
        <v>0</v>
      </c>
      <c r="F98" s="59">
        <f>'дод 2 '!G221</f>
        <v>0</v>
      </c>
      <c r="G98" s="59">
        <f>'дод 2 '!H221</f>
        <v>0</v>
      </c>
      <c r="H98" s="59">
        <f>'дод 2 '!I221</f>
        <v>0</v>
      </c>
      <c r="I98" s="59">
        <f>'дод 2 '!J221</f>
        <v>0</v>
      </c>
      <c r="J98" s="59">
        <f>'дод 2 '!K221</f>
        <v>0</v>
      </c>
      <c r="K98" s="59">
        <f>'дод 2 '!L221</f>
        <v>0</v>
      </c>
      <c r="L98" s="59">
        <f>'дод 2 '!M221</f>
        <v>0</v>
      </c>
      <c r="M98" s="59">
        <f>'дод 2 '!N221</f>
        <v>0</v>
      </c>
      <c r="N98" s="59">
        <f>'дод 2 '!O221</f>
        <v>0</v>
      </c>
      <c r="O98" s="59">
        <f>'дод 2 '!P221</f>
        <v>0</v>
      </c>
      <c r="P98" s="184"/>
      <c r="Q98" s="185"/>
    </row>
    <row r="99" spans="1:17" s="28" customFormat="1" hidden="1" x14ac:dyDescent="0.25">
      <c r="A99" s="66"/>
      <c r="B99" s="66"/>
      <c r="C99" s="68" t="s">
        <v>538</v>
      </c>
      <c r="D99" s="59">
        <f>D97+D98</f>
        <v>134000</v>
      </c>
      <c r="E99" s="59">
        <f t="shared" ref="E99:O99" si="37">E97+E98</f>
        <v>134000</v>
      </c>
      <c r="F99" s="59">
        <f t="shared" si="37"/>
        <v>0</v>
      </c>
      <c r="G99" s="59">
        <f t="shared" si="37"/>
        <v>0</v>
      </c>
      <c r="H99" s="59">
        <f t="shared" si="37"/>
        <v>0</v>
      </c>
      <c r="I99" s="59">
        <f t="shared" si="37"/>
        <v>0</v>
      </c>
      <c r="J99" s="59">
        <f t="shared" si="37"/>
        <v>0</v>
      </c>
      <c r="K99" s="59">
        <f t="shared" si="37"/>
        <v>0</v>
      </c>
      <c r="L99" s="59">
        <f t="shared" si="37"/>
        <v>0</v>
      </c>
      <c r="M99" s="59">
        <f t="shared" si="37"/>
        <v>0</v>
      </c>
      <c r="N99" s="59">
        <f t="shared" si="37"/>
        <v>0</v>
      </c>
      <c r="O99" s="59">
        <f t="shared" si="37"/>
        <v>134000</v>
      </c>
      <c r="P99" s="184"/>
      <c r="Q99" s="185"/>
    </row>
    <row r="100" spans="1:17" s="28" customFormat="1" ht="47.25" hidden="1" x14ac:dyDescent="0.25">
      <c r="A100" s="66" t="s">
        <v>409</v>
      </c>
      <c r="B100" s="66" t="s">
        <v>53</v>
      </c>
      <c r="C100" s="68" t="s">
        <v>410</v>
      </c>
      <c r="D100" s="59">
        <f>'дод 2 '!E223</f>
        <v>174700</v>
      </c>
      <c r="E100" s="59">
        <f>'дод 2 '!F223</f>
        <v>174700</v>
      </c>
      <c r="F100" s="59">
        <f>'дод 2 '!G223</f>
        <v>0</v>
      </c>
      <c r="G100" s="59">
        <f>'дод 2 '!H223</f>
        <v>122400</v>
      </c>
      <c r="H100" s="59">
        <f>'дод 2 '!I223</f>
        <v>0</v>
      </c>
      <c r="I100" s="59">
        <f>'дод 2 '!J223</f>
        <v>0</v>
      </c>
      <c r="J100" s="59">
        <f>'дод 2 '!K223</f>
        <v>0</v>
      </c>
      <c r="K100" s="59">
        <f>'дод 2 '!L223</f>
        <v>0</v>
      </c>
      <c r="L100" s="59">
        <f>'дод 2 '!M223</f>
        <v>0</v>
      </c>
      <c r="M100" s="59">
        <f>'дод 2 '!N223</f>
        <v>0</v>
      </c>
      <c r="N100" s="59">
        <f>'дод 2 '!O223</f>
        <v>0</v>
      </c>
      <c r="O100" s="59">
        <f>'дод 2 '!P223</f>
        <v>174700</v>
      </c>
      <c r="P100" s="184"/>
      <c r="Q100" s="185"/>
    </row>
    <row r="101" spans="1:17" s="28" customFormat="1" hidden="1" x14ac:dyDescent="0.25">
      <c r="A101" s="66"/>
      <c r="B101" s="66"/>
      <c r="C101" s="68" t="s">
        <v>537</v>
      </c>
      <c r="D101" s="59">
        <f>'дод 2 '!E224</f>
        <v>0</v>
      </c>
      <c r="E101" s="59">
        <f>'дод 2 '!F224</f>
        <v>0</v>
      </c>
      <c r="F101" s="59">
        <f>'дод 2 '!G224</f>
        <v>0</v>
      </c>
      <c r="G101" s="59">
        <f>'дод 2 '!H224</f>
        <v>0</v>
      </c>
      <c r="H101" s="59">
        <f>'дод 2 '!I224</f>
        <v>0</v>
      </c>
      <c r="I101" s="59">
        <f>'дод 2 '!J224</f>
        <v>0</v>
      </c>
      <c r="J101" s="59">
        <f>'дод 2 '!K224</f>
        <v>0</v>
      </c>
      <c r="K101" s="59">
        <f>'дод 2 '!L224</f>
        <v>0</v>
      </c>
      <c r="L101" s="59">
        <f>'дод 2 '!M224</f>
        <v>0</v>
      </c>
      <c r="M101" s="59">
        <f>'дод 2 '!N224</f>
        <v>0</v>
      </c>
      <c r="N101" s="59">
        <f>'дод 2 '!O224</f>
        <v>0</v>
      </c>
      <c r="O101" s="59">
        <f>'дод 2 '!P224</f>
        <v>0</v>
      </c>
      <c r="P101" s="184"/>
      <c r="Q101" s="185"/>
    </row>
    <row r="102" spans="1:17" s="28" customFormat="1" hidden="1" x14ac:dyDescent="0.25">
      <c r="A102" s="66"/>
      <c r="B102" s="66"/>
      <c r="C102" s="68" t="s">
        <v>538</v>
      </c>
      <c r="D102" s="59">
        <f>D100+D101</f>
        <v>174700</v>
      </c>
      <c r="E102" s="59">
        <f t="shared" ref="E102:O102" si="38">E100+E101</f>
        <v>174700</v>
      </c>
      <c r="F102" s="59">
        <f t="shared" si="38"/>
        <v>0</v>
      </c>
      <c r="G102" s="59">
        <f t="shared" si="38"/>
        <v>122400</v>
      </c>
      <c r="H102" s="59">
        <f t="shared" si="38"/>
        <v>0</v>
      </c>
      <c r="I102" s="59">
        <f t="shared" si="38"/>
        <v>0</v>
      </c>
      <c r="J102" s="59">
        <f t="shared" si="38"/>
        <v>0</v>
      </c>
      <c r="K102" s="59">
        <f t="shared" si="38"/>
        <v>0</v>
      </c>
      <c r="L102" s="59">
        <f t="shared" si="38"/>
        <v>0</v>
      </c>
      <c r="M102" s="59">
        <f t="shared" si="38"/>
        <v>0</v>
      </c>
      <c r="N102" s="59">
        <f t="shared" si="38"/>
        <v>0</v>
      </c>
      <c r="O102" s="59">
        <f t="shared" si="38"/>
        <v>174700</v>
      </c>
      <c r="P102" s="184"/>
      <c r="Q102" s="185"/>
    </row>
    <row r="103" spans="1:17" s="28" customFormat="1" ht="47.25" hidden="1" x14ac:dyDescent="0.25">
      <c r="A103" s="66" t="s">
        <v>412</v>
      </c>
      <c r="B103" s="66" t="s">
        <v>53</v>
      </c>
      <c r="C103" s="68" t="s">
        <v>426</v>
      </c>
      <c r="D103" s="59">
        <f>'дод 2 '!E226</f>
        <v>2091775</v>
      </c>
      <c r="E103" s="59">
        <f>'дод 2 '!F226</f>
        <v>2091775</v>
      </c>
      <c r="F103" s="59">
        <f>'дод 2 '!G226</f>
        <v>1714570</v>
      </c>
      <c r="G103" s="59">
        <f>'дод 2 '!H226</f>
        <v>0</v>
      </c>
      <c r="H103" s="59">
        <f>'дод 2 '!I226</f>
        <v>0</v>
      </c>
      <c r="I103" s="59">
        <f>'дод 2 '!J226</f>
        <v>0</v>
      </c>
      <c r="J103" s="59">
        <f>'дод 2 '!K226</f>
        <v>0</v>
      </c>
      <c r="K103" s="59">
        <f>'дод 2 '!L226</f>
        <v>0</v>
      </c>
      <c r="L103" s="59">
        <f>'дод 2 '!M226</f>
        <v>0</v>
      </c>
      <c r="M103" s="59">
        <f>'дод 2 '!N226</f>
        <v>0</v>
      </c>
      <c r="N103" s="59">
        <f>'дод 2 '!O226</f>
        <v>0</v>
      </c>
      <c r="O103" s="59">
        <f>'дод 2 '!P226</f>
        <v>2091775</v>
      </c>
      <c r="P103" s="184"/>
      <c r="Q103" s="185"/>
    </row>
    <row r="104" spans="1:17" s="28" customFormat="1" ht="47.25" hidden="1" x14ac:dyDescent="0.25">
      <c r="A104" s="57"/>
      <c r="B104" s="57"/>
      <c r="C104" s="89" t="s">
        <v>355</v>
      </c>
      <c r="D104" s="90">
        <f>'дод 2 '!E227</f>
        <v>2091775</v>
      </c>
      <c r="E104" s="90">
        <f>'дод 2 '!F227</f>
        <v>2091775</v>
      </c>
      <c r="F104" s="90">
        <f>'дод 2 '!G227</f>
        <v>1714570</v>
      </c>
      <c r="G104" s="90">
        <f>'дод 2 '!H227</f>
        <v>0</v>
      </c>
      <c r="H104" s="90">
        <f>'дод 2 '!I227</f>
        <v>0</v>
      </c>
      <c r="I104" s="90">
        <f>'дод 2 '!J227</f>
        <v>0</v>
      </c>
      <c r="J104" s="90">
        <f>'дод 2 '!K227</f>
        <v>0</v>
      </c>
      <c r="K104" s="90">
        <f>'дод 2 '!L227</f>
        <v>0</v>
      </c>
      <c r="L104" s="90">
        <f>'дод 2 '!M227</f>
        <v>0</v>
      </c>
      <c r="M104" s="90">
        <f>'дод 2 '!N227</f>
        <v>0</v>
      </c>
      <c r="N104" s="90">
        <f>'дод 2 '!O227</f>
        <v>0</v>
      </c>
      <c r="O104" s="90">
        <f>'дод 2 '!P227</f>
        <v>2091775</v>
      </c>
      <c r="P104" s="184"/>
      <c r="Q104" s="185"/>
    </row>
    <row r="105" spans="1:17" s="28" customFormat="1" hidden="1" x14ac:dyDescent="0.25">
      <c r="A105" s="57"/>
      <c r="B105" s="57"/>
      <c r="C105" s="68" t="s">
        <v>537</v>
      </c>
      <c r="D105" s="90">
        <f>'дод 2 '!E228</f>
        <v>0</v>
      </c>
      <c r="E105" s="90">
        <f>'дод 2 '!F228</f>
        <v>0</v>
      </c>
      <c r="F105" s="90">
        <f>'дод 2 '!G228</f>
        <v>0</v>
      </c>
      <c r="G105" s="90">
        <f>'дод 2 '!H228</f>
        <v>0</v>
      </c>
      <c r="H105" s="90">
        <f>'дод 2 '!I228</f>
        <v>0</v>
      </c>
      <c r="I105" s="90">
        <f>'дод 2 '!J228</f>
        <v>0</v>
      </c>
      <c r="J105" s="90">
        <f>'дод 2 '!K228</f>
        <v>0</v>
      </c>
      <c r="K105" s="90">
        <f>'дод 2 '!L228</f>
        <v>0</v>
      </c>
      <c r="L105" s="90">
        <f>'дод 2 '!M228</f>
        <v>0</v>
      </c>
      <c r="M105" s="90">
        <f>'дод 2 '!N228</f>
        <v>0</v>
      </c>
      <c r="N105" s="90">
        <f>'дод 2 '!O228</f>
        <v>0</v>
      </c>
      <c r="O105" s="90">
        <f>'дод 2 '!P228</f>
        <v>0</v>
      </c>
      <c r="P105" s="184"/>
      <c r="Q105" s="185"/>
    </row>
    <row r="106" spans="1:17" s="28" customFormat="1" ht="47.25" hidden="1" x14ac:dyDescent="0.25">
      <c r="A106" s="57"/>
      <c r="B106" s="57"/>
      <c r="C106" s="89" t="s">
        <v>355</v>
      </c>
      <c r="D106" s="90">
        <f>'дод 2 '!E229</f>
        <v>0</v>
      </c>
      <c r="E106" s="90">
        <f>'дод 2 '!F229</f>
        <v>0</v>
      </c>
      <c r="F106" s="90">
        <f>'дод 2 '!G229</f>
        <v>0</v>
      </c>
      <c r="G106" s="90">
        <f>'дод 2 '!H229</f>
        <v>0</v>
      </c>
      <c r="H106" s="90">
        <f>'дод 2 '!I229</f>
        <v>0</v>
      </c>
      <c r="I106" s="90">
        <f>'дод 2 '!J229</f>
        <v>0</v>
      </c>
      <c r="J106" s="90">
        <f>'дод 2 '!K229</f>
        <v>0</v>
      </c>
      <c r="K106" s="90">
        <f>'дод 2 '!L229</f>
        <v>0</v>
      </c>
      <c r="L106" s="90">
        <f>'дод 2 '!M229</f>
        <v>0</v>
      </c>
      <c r="M106" s="90">
        <f>'дод 2 '!N229</f>
        <v>0</v>
      </c>
      <c r="N106" s="90">
        <f>'дод 2 '!O229</f>
        <v>0</v>
      </c>
      <c r="O106" s="90">
        <f>'дод 2 '!P229</f>
        <v>0</v>
      </c>
      <c r="P106" s="184"/>
      <c r="Q106" s="185"/>
    </row>
    <row r="107" spans="1:17" s="28" customFormat="1" hidden="1" x14ac:dyDescent="0.25">
      <c r="A107" s="57"/>
      <c r="B107" s="57"/>
      <c r="C107" s="68" t="s">
        <v>538</v>
      </c>
      <c r="D107" s="90">
        <f>D103+D105</f>
        <v>2091775</v>
      </c>
      <c r="E107" s="90">
        <f t="shared" ref="E107:O107" si="39">E103+E105</f>
        <v>2091775</v>
      </c>
      <c r="F107" s="90">
        <f t="shared" si="39"/>
        <v>1714570</v>
      </c>
      <c r="G107" s="90">
        <f t="shared" si="39"/>
        <v>0</v>
      </c>
      <c r="H107" s="90">
        <f t="shared" si="39"/>
        <v>0</v>
      </c>
      <c r="I107" s="90">
        <f t="shared" si="39"/>
        <v>0</v>
      </c>
      <c r="J107" s="90">
        <f t="shared" si="39"/>
        <v>0</v>
      </c>
      <c r="K107" s="90">
        <f t="shared" si="39"/>
        <v>0</v>
      </c>
      <c r="L107" s="90">
        <f t="shared" si="39"/>
        <v>0</v>
      </c>
      <c r="M107" s="90">
        <f t="shared" si="39"/>
        <v>0</v>
      </c>
      <c r="N107" s="90">
        <f t="shared" si="39"/>
        <v>0</v>
      </c>
      <c r="O107" s="90">
        <f t="shared" si="39"/>
        <v>2091775</v>
      </c>
      <c r="P107" s="184"/>
      <c r="Q107" s="185"/>
    </row>
    <row r="108" spans="1:17" s="28" customFormat="1" ht="47.25" hidden="1" x14ac:dyDescent="0.25">
      <c r="A108" s="57"/>
      <c r="B108" s="57"/>
      <c r="C108" s="89" t="s">
        <v>355</v>
      </c>
      <c r="D108" s="90">
        <f>D104+D106</f>
        <v>2091775</v>
      </c>
      <c r="E108" s="90">
        <f t="shared" ref="E108:O108" si="40">E104+E106</f>
        <v>2091775</v>
      </c>
      <c r="F108" s="90">
        <f t="shared" si="40"/>
        <v>1714570</v>
      </c>
      <c r="G108" s="90">
        <f t="shared" si="40"/>
        <v>0</v>
      </c>
      <c r="H108" s="90">
        <f t="shared" si="40"/>
        <v>0</v>
      </c>
      <c r="I108" s="90">
        <f t="shared" si="40"/>
        <v>0</v>
      </c>
      <c r="J108" s="90">
        <f t="shared" si="40"/>
        <v>0</v>
      </c>
      <c r="K108" s="90">
        <f t="shared" si="40"/>
        <v>0</v>
      </c>
      <c r="L108" s="90">
        <f t="shared" si="40"/>
        <v>0</v>
      </c>
      <c r="M108" s="90">
        <f t="shared" si="40"/>
        <v>0</v>
      </c>
      <c r="N108" s="90">
        <f t="shared" si="40"/>
        <v>0</v>
      </c>
      <c r="O108" s="90">
        <f t="shared" si="40"/>
        <v>2091775</v>
      </c>
      <c r="P108" s="184"/>
      <c r="Q108" s="185"/>
    </row>
    <row r="109" spans="1:17" s="29" customFormat="1" ht="31.5" hidden="1" x14ac:dyDescent="0.25">
      <c r="A109" s="66" t="s">
        <v>414</v>
      </c>
      <c r="B109" s="66" t="str">
        <f>'дод 5'!A18</f>
        <v>0160</v>
      </c>
      <c r="C109" s="68" t="s">
        <v>415</v>
      </c>
      <c r="D109" s="59">
        <f>'дод 2 '!E232</f>
        <v>3905000</v>
      </c>
      <c r="E109" s="59">
        <f>'дод 2 '!F232</f>
        <v>3905000</v>
      </c>
      <c r="F109" s="59">
        <f>'дод 2 '!G232</f>
        <v>2825000</v>
      </c>
      <c r="G109" s="59">
        <f>'дод 2 '!H232</f>
        <v>303800</v>
      </c>
      <c r="H109" s="59">
        <f>'дод 2 '!I232</f>
        <v>0</v>
      </c>
      <c r="I109" s="59">
        <f>'дод 2 '!J232</f>
        <v>0</v>
      </c>
      <c r="J109" s="59">
        <f>'дод 2 '!K232</f>
        <v>0</v>
      </c>
      <c r="K109" s="59">
        <f>'дод 2 '!L232</f>
        <v>0</v>
      </c>
      <c r="L109" s="59">
        <f>'дод 2 '!M232</f>
        <v>0</v>
      </c>
      <c r="M109" s="59">
        <f>'дод 2 '!N232</f>
        <v>0</v>
      </c>
      <c r="N109" s="59">
        <f>'дод 2 '!O232</f>
        <v>0</v>
      </c>
      <c r="O109" s="59">
        <f>'дод 2 '!P232</f>
        <v>3905000</v>
      </c>
      <c r="P109" s="184"/>
      <c r="Q109" s="185"/>
    </row>
    <row r="110" spans="1:17" s="29" customFormat="1" hidden="1" x14ac:dyDescent="0.25">
      <c r="A110" s="66"/>
      <c r="B110" s="66"/>
      <c r="C110" s="68" t="s">
        <v>537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184"/>
      <c r="Q110" s="185"/>
    </row>
    <row r="111" spans="1:17" s="29" customFormat="1" hidden="1" x14ac:dyDescent="0.25">
      <c r="A111" s="66"/>
      <c r="B111" s="66"/>
      <c r="C111" s="68" t="s">
        <v>538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184"/>
      <c r="Q111" s="185"/>
    </row>
    <row r="112" spans="1:17" s="63" customFormat="1" ht="78.75" hidden="1" x14ac:dyDescent="0.25">
      <c r="A112" s="66" t="s">
        <v>521</v>
      </c>
      <c r="B112" s="66" t="s">
        <v>53</v>
      </c>
      <c r="C112" s="68" t="s">
        <v>536</v>
      </c>
      <c r="D112" s="90">
        <f>'дод 2 '!E572+'дод 2 '!E235</f>
        <v>0</v>
      </c>
      <c r="E112" s="90">
        <f>'дод 2 '!F572+'дод 2 '!F235</f>
        <v>0</v>
      </c>
      <c r="F112" s="90">
        <f>'дод 2 '!G572+'дод 2 '!G235</f>
        <v>0</v>
      </c>
      <c r="G112" s="90">
        <f>'дод 2 '!H572+'дод 2 '!H235</f>
        <v>0</v>
      </c>
      <c r="H112" s="90">
        <f>'дод 2 '!I572+'дод 2 '!I235</f>
        <v>0</v>
      </c>
      <c r="I112" s="90">
        <f>'дод 2 '!J572+'дод 2 '!J235</f>
        <v>100000</v>
      </c>
      <c r="J112" s="90">
        <f>'дод 2 '!K572+'дод 2 '!K235</f>
        <v>100000</v>
      </c>
      <c r="K112" s="90">
        <f>'дод 2 '!L572+'дод 2 '!L235</f>
        <v>0</v>
      </c>
      <c r="L112" s="90">
        <f>'дод 2 '!M572+'дод 2 '!M235</f>
        <v>0</v>
      </c>
      <c r="M112" s="90">
        <f>'дод 2 '!N572+'дод 2 '!N235</f>
        <v>0</v>
      </c>
      <c r="N112" s="90">
        <f>'дод 2 '!O572+'дод 2 '!O235</f>
        <v>100000</v>
      </c>
      <c r="O112" s="90">
        <f>'дод 2 '!P572+'дод 2 '!P235</f>
        <v>100000</v>
      </c>
      <c r="P112" s="184"/>
      <c r="Q112" s="185"/>
    </row>
    <row r="113" spans="1:17" s="63" customFormat="1" hidden="1" x14ac:dyDescent="0.25">
      <c r="A113" s="66"/>
      <c r="B113" s="66"/>
      <c r="C113" s="68" t="s">
        <v>537</v>
      </c>
      <c r="D113" s="90">
        <f>'дод 2 '!E573+'дод 2 '!E236</f>
        <v>0</v>
      </c>
      <c r="E113" s="90">
        <f>'дод 2 '!F573+'дод 2 '!F236</f>
        <v>0</v>
      </c>
      <c r="F113" s="90">
        <f>'дод 2 '!G573+'дод 2 '!G236</f>
        <v>0</v>
      </c>
      <c r="G113" s="90">
        <f>'дод 2 '!H573+'дод 2 '!H236</f>
        <v>0</v>
      </c>
      <c r="H113" s="90">
        <f>'дод 2 '!I573+'дод 2 '!I236</f>
        <v>0</v>
      </c>
      <c r="I113" s="90">
        <f>'дод 2 '!J573+'дод 2 '!J236</f>
        <v>0</v>
      </c>
      <c r="J113" s="90">
        <f>'дод 2 '!K573+'дод 2 '!K236</f>
        <v>0</v>
      </c>
      <c r="K113" s="90">
        <f>'дод 2 '!L573+'дод 2 '!L236</f>
        <v>0</v>
      </c>
      <c r="L113" s="90">
        <f>'дод 2 '!M573+'дод 2 '!M236</f>
        <v>0</v>
      </c>
      <c r="M113" s="90">
        <f>'дод 2 '!N573+'дод 2 '!N236</f>
        <v>0</v>
      </c>
      <c r="N113" s="90">
        <f>'дод 2 '!O573+'дод 2 '!O236</f>
        <v>0</v>
      </c>
      <c r="O113" s="90">
        <f>'дод 2 '!P573+'дод 2 '!P236</f>
        <v>0</v>
      </c>
      <c r="P113" s="184"/>
      <c r="Q113" s="185"/>
    </row>
    <row r="114" spans="1:17" s="63" customFormat="1" hidden="1" x14ac:dyDescent="0.25">
      <c r="A114" s="66"/>
      <c r="B114" s="66"/>
      <c r="C114" s="68" t="s">
        <v>538</v>
      </c>
      <c r="D114" s="90">
        <f>D112+D113</f>
        <v>0</v>
      </c>
      <c r="E114" s="90">
        <f t="shared" ref="E114:O114" si="41">E112+E113</f>
        <v>0</v>
      </c>
      <c r="F114" s="90">
        <f t="shared" si="41"/>
        <v>0</v>
      </c>
      <c r="G114" s="90">
        <f t="shared" si="41"/>
        <v>0</v>
      </c>
      <c r="H114" s="90">
        <f t="shared" si="41"/>
        <v>0</v>
      </c>
      <c r="I114" s="90">
        <f t="shared" si="41"/>
        <v>100000</v>
      </c>
      <c r="J114" s="90">
        <f t="shared" si="41"/>
        <v>100000</v>
      </c>
      <c r="K114" s="90">
        <f t="shared" si="41"/>
        <v>0</v>
      </c>
      <c r="L114" s="90">
        <f t="shared" si="41"/>
        <v>0</v>
      </c>
      <c r="M114" s="90">
        <f t="shared" si="41"/>
        <v>0</v>
      </c>
      <c r="N114" s="90">
        <f t="shared" si="41"/>
        <v>100000</v>
      </c>
      <c r="O114" s="90">
        <f t="shared" si="41"/>
        <v>100000</v>
      </c>
      <c r="P114" s="184"/>
      <c r="Q114" s="185"/>
    </row>
    <row r="115" spans="1:17" s="27" customFormat="1" hidden="1" x14ac:dyDescent="0.25">
      <c r="A115" s="82" t="s">
        <v>54</v>
      </c>
      <c r="B115" s="83"/>
      <c r="C115" s="78" t="s">
        <v>499</v>
      </c>
      <c r="D115" s="79">
        <f t="shared" ref="D115:O115" si="42">D118+D124+D130+D133+D136+D139+D142+D121+D127</f>
        <v>119432000</v>
      </c>
      <c r="E115" s="79">
        <f t="shared" si="42"/>
        <v>119432000</v>
      </c>
      <c r="F115" s="79">
        <f t="shared" si="42"/>
        <v>3079800</v>
      </c>
      <c r="G115" s="79">
        <f t="shared" si="42"/>
        <v>154200</v>
      </c>
      <c r="H115" s="79">
        <f t="shared" si="42"/>
        <v>0</v>
      </c>
      <c r="I115" s="79">
        <f t="shared" si="42"/>
        <v>67480000</v>
      </c>
      <c r="J115" s="79">
        <f t="shared" si="42"/>
        <v>67480000</v>
      </c>
      <c r="K115" s="79">
        <f t="shared" si="42"/>
        <v>0</v>
      </c>
      <c r="L115" s="79">
        <f t="shared" si="42"/>
        <v>0</v>
      </c>
      <c r="M115" s="79">
        <f t="shared" si="42"/>
        <v>0</v>
      </c>
      <c r="N115" s="79">
        <f t="shared" si="42"/>
        <v>67480000</v>
      </c>
      <c r="O115" s="79">
        <f t="shared" si="42"/>
        <v>186912000</v>
      </c>
      <c r="P115" s="184"/>
      <c r="Q115" s="185"/>
    </row>
    <row r="116" spans="1:17" s="27" customFormat="1" hidden="1" x14ac:dyDescent="0.25">
      <c r="A116" s="82"/>
      <c r="B116" s="83"/>
      <c r="C116" s="80" t="s">
        <v>537</v>
      </c>
      <c r="D116" s="79">
        <f>D119+D122+D125+D128+D131+D134+D137+D140+D143</f>
        <v>0</v>
      </c>
      <c r="E116" s="79">
        <f t="shared" ref="E116:O116" si="43">E119+E122+E125+E128+E131+E134+E137+E140+E143</f>
        <v>0</v>
      </c>
      <c r="F116" s="79">
        <f t="shared" si="43"/>
        <v>0</v>
      </c>
      <c r="G116" s="79">
        <f t="shared" si="43"/>
        <v>0</v>
      </c>
      <c r="H116" s="79">
        <f t="shared" si="43"/>
        <v>0</v>
      </c>
      <c r="I116" s="79">
        <f t="shared" si="43"/>
        <v>0</v>
      </c>
      <c r="J116" s="79">
        <f t="shared" si="43"/>
        <v>0</v>
      </c>
      <c r="K116" s="79">
        <f t="shared" si="43"/>
        <v>0</v>
      </c>
      <c r="L116" s="79">
        <f t="shared" si="43"/>
        <v>0</v>
      </c>
      <c r="M116" s="79">
        <f t="shared" si="43"/>
        <v>0</v>
      </c>
      <c r="N116" s="79">
        <f t="shared" si="43"/>
        <v>0</v>
      </c>
      <c r="O116" s="79">
        <f t="shared" si="43"/>
        <v>0</v>
      </c>
      <c r="P116" s="184"/>
      <c r="Q116" s="185"/>
    </row>
    <row r="117" spans="1:17" s="27" customFormat="1" hidden="1" x14ac:dyDescent="0.25">
      <c r="A117" s="82"/>
      <c r="B117" s="83"/>
      <c r="C117" s="80" t="s">
        <v>538</v>
      </c>
      <c r="D117" s="79">
        <f>D115+D116</f>
        <v>119432000</v>
      </c>
      <c r="E117" s="79">
        <f t="shared" ref="E117:O117" si="44">E115+E116</f>
        <v>119432000</v>
      </c>
      <c r="F117" s="79">
        <f t="shared" si="44"/>
        <v>3079800</v>
      </c>
      <c r="G117" s="79">
        <f t="shared" si="44"/>
        <v>154200</v>
      </c>
      <c r="H117" s="79">
        <f t="shared" si="44"/>
        <v>0</v>
      </c>
      <c r="I117" s="79">
        <f t="shared" si="44"/>
        <v>67480000</v>
      </c>
      <c r="J117" s="79">
        <f t="shared" si="44"/>
        <v>67480000</v>
      </c>
      <c r="K117" s="79">
        <f t="shared" si="44"/>
        <v>0</v>
      </c>
      <c r="L117" s="79">
        <f t="shared" si="44"/>
        <v>0</v>
      </c>
      <c r="M117" s="79">
        <f t="shared" si="44"/>
        <v>0</v>
      </c>
      <c r="N117" s="79">
        <f t="shared" si="44"/>
        <v>67480000</v>
      </c>
      <c r="O117" s="79">
        <f t="shared" si="44"/>
        <v>186912000</v>
      </c>
      <c r="P117" s="184"/>
      <c r="Q117" s="185"/>
    </row>
    <row r="118" spans="1:17" s="28" customFormat="1" ht="31.5" hidden="1" x14ac:dyDescent="0.25">
      <c r="A118" s="57" t="s">
        <v>55</v>
      </c>
      <c r="B118" s="57" t="s">
        <v>56</v>
      </c>
      <c r="C118" s="58" t="s">
        <v>453</v>
      </c>
      <c r="D118" s="59">
        <f>'дод 2 '!E276+'дод 2 '!E566</f>
        <v>66664700</v>
      </c>
      <c r="E118" s="59">
        <f>'дод 2 '!F276+'дод 2 '!F566</f>
        <v>66664700</v>
      </c>
      <c r="F118" s="59">
        <f>'дод 2 '!G276+'дод 2 '!G566</f>
        <v>0</v>
      </c>
      <c r="G118" s="59">
        <f>'дод 2 '!H276+'дод 2 '!H566</f>
        <v>0</v>
      </c>
      <c r="H118" s="59">
        <f>'дод 2 '!I276+'дод 2 '!I566</f>
        <v>0</v>
      </c>
      <c r="I118" s="59">
        <f>'дод 2 '!J276+'дод 2 '!J566</f>
        <v>13500000</v>
      </c>
      <c r="J118" s="59">
        <f>'дод 2 '!K276+'дод 2 '!K566</f>
        <v>13500000</v>
      </c>
      <c r="K118" s="59">
        <f>'дод 2 '!L276+'дод 2 '!L566</f>
        <v>0</v>
      </c>
      <c r="L118" s="59">
        <f>'дод 2 '!M276+'дод 2 '!M566</f>
        <v>0</v>
      </c>
      <c r="M118" s="59">
        <f>'дод 2 '!N276+'дод 2 '!N566</f>
        <v>0</v>
      </c>
      <c r="N118" s="59">
        <f>'дод 2 '!O276+'дод 2 '!O566</f>
        <v>13500000</v>
      </c>
      <c r="O118" s="59">
        <f>'дод 2 '!P276+'дод 2 '!P566</f>
        <v>80164700</v>
      </c>
      <c r="P118" s="184"/>
      <c r="Q118" s="185"/>
    </row>
    <row r="119" spans="1:17" s="28" customFormat="1" hidden="1" x14ac:dyDescent="0.25">
      <c r="A119" s="57"/>
      <c r="B119" s="57"/>
      <c r="C119" s="68" t="s">
        <v>537</v>
      </c>
      <c r="D119" s="59">
        <f>'дод 2 '!E277+'дод 2 '!E569</f>
        <v>0</v>
      </c>
      <c r="E119" s="59">
        <f>'дод 2 '!F277+'дод 2 '!F569</f>
        <v>0</v>
      </c>
      <c r="F119" s="59">
        <f>'дод 2 '!G277+'дод 2 '!G569</f>
        <v>0</v>
      </c>
      <c r="G119" s="59">
        <f>'дод 2 '!H277+'дод 2 '!H569</f>
        <v>0</v>
      </c>
      <c r="H119" s="59">
        <f>'дод 2 '!I277+'дод 2 '!I569</f>
        <v>0</v>
      </c>
      <c r="I119" s="59">
        <f>'дод 2 '!J277+'дод 2 '!J569</f>
        <v>0</v>
      </c>
      <c r="J119" s="59">
        <f>'дод 2 '!K277+'дод 2 '!K569</f>
        <v>0</v>
      </c>
      <c r="K119" s="59">
        <f>'дод 2 '!L277+'дод 2 '!L569</f>
        <v>0</v>
      </c>
      <c r="L119" s="59">
        <f>'дод 2 '!M277+'дод 2 '!M569</f>
        <v>0</v>
      </c>
      <c r="M119" s="59">
        <f>'дод 2 '!N277+'дод 2 '!N569</f>
        <v>0</v>
      </c>
      <c r="N119" s="59">
        <f>'дод 2 '!O277+'дод 2 '!O569</f>
        <v>0</v>
      </c>
      <c r="O119" s="59">
        <f>'дод 2 '!P277+'дод 2 '!P569</f>
        <v>0</v>
      </c>
      <c r="P119" s="184"/>
      <c r="Q119" s="185"/>
    </row>
    <row r="120" spans="1:17" s="28" customFormat="1" hidden="1" x14ac:dyDescent="0.25">
      <c r="A120" s="57"/>
      <c r="B120" s="57"/>
      <c r="C120" s="68" t="s">
        <v>538</v>
      </c>
      <c r="D120" s="59">
        <f>D119+D118</f>
        <v>66664700</v>
      </c>
      <c r="E120" s="59">
        <f t="shared" ref="E120:O120" si="45">E119+E118</f>
        <v>66664700</v>
      </c>
      <c r="F120" s="59">
        <f t="shared" si="45"/>
        <v>0</v>
      </c>
      <c r="G120" s="59">
        <f t="shared" si="45"/>
        <v>0</v>
      </c>
      <c r="H120" s="59">
        <f t="shared" si="45"/>
        <v>0</v>
      </c>
      <c r="I120" s="59">
        <f t="shared" si="45"/>
        <v>13500000</v>
      </c>
      <c r="J120" s="59">
        <f t="shared" si="45"/>
        <v>13500000</v>
      </c>
      <c r="K120" s="59">
        <f t="shared" si="45"/>
        <v>0</v>
      </c>
      <c r="L120" s="59">
        <f t="shared" si="45"/>
        <v>0</v>
      </c>
      <c r="M120" s="59">
        <f t="shared" si="45"/>
        <v>0</v>
      </c>
      <c r="N120" s="59">
        <f t="shared" si="45"/>
        <v>13500000</v>
      </c>
      <c r="O120" s="59">
        <f t="shared" si="45"/>
        <v>80164700</v>
      </c>
      <c r="P120" s="184"/>
      <c r="Q120" s="185"/>
    </row>
    <row r="121" spans="1:17" s="28" customFormat="1" ht="31.5" hidden="1" x14ac:dyDescent="0.25">
      <c r="A121" s="57">
        <v>2020</v>
      </c>
      <c r="B121" s="81" t="s">
        <v>384</v>
      </c>
      <c r="C121" s="58" t="s">
        <v>385</v>
      </c>
      <c r="D121" s="59">
        <f>'дод 2 '!E279</f>
        <v>0</v>
      </c>
      <c r="E121" s="59">
        <f>'дод 2 '!F279</f>
        <v>0</v>
      </c>
      <c r="F121" s="59">
        <f>'дод 2 '!G279</f>
        <v>0</v>
      </c>
      <c r="G121" s="59">
        <f>'дод 2 '!H279</f>
        <v>0</v>
      </c>
      <c r="H121" s="59">
        <f>'дод 2 '!I279</f>
        <v>0</v>
      </c>
      <c r="I121" s="59">
        <f>'дод 2 '!J279</f>
        <v>0</v>
      </c>
      <c r="J121" s="59">
        <f>'дод 2 '!K279</f>
        <v>0</v>
      </c>
      <c r="K121" s="59">
        <f>'дод 2 '!L279</f>
        <v>0</v>
      </c>
      <c r="L121" s="59">
        <f>'дод 2 '!M279</f>
        <v>0</v>
      </c>
      <c r="M121" s="59">
        <f>'дод 2 '!N279</f>
        <v>0</v>
      </c>
      <c r="N121" s="59">
        <f>'дод 2 '!O279</f>
        <v>0</v>
      </c>
      <c r="O121" s="59">
        <f>'дод 2 '!P279</f>
        <v>0</v>
      </c>
      <c r="P121" s="184"/>
      <c r="Q121" s="185"/>
    </row>
    <row r="122" spans="1:17" s="28" customFormat="1" hidden="1" x14ac:dyDescent="0.25">
      <c r="A122" s="57"/>
      <c r="B122" s="81"/>
      <c r="C122" s="68" t="s">
        <v>537</v>
      </c>
      <c r="D122" s="59">
        <f>'дод 2 '!E280</f>
        <v>0</v>
      </c>
      <c r="E122" s="59">
        <f>'дод 2 '!F280</f>
        <v>0</v>
      </c>
      <c r="F122" s="59">
        <f>'дод 2 '!G280</f>
        <v>0</v>
      </c>
      <c r="G122" s="59">
        <f>'дод 2 '!H280</f>
        <v>0</v>
      </c>
      <c r="H122" s="59">
        <f>'дод 2 '!I280</f>
        <v>0</v>
      </c>
      <c r="I122" s="59">
        <f>'дод 2 '!J280</f>
        <v>0</v>
      </c>
      <c r="J122" s="59">
        <f>'дод 2 '!K280</f>
        <v>0</v>
      </c>
      <c r="K122" s="59">
        <f>'дод 2 '!L280</f>
        <v>0</v>
      </c>
      <c r="L122" s="59">
        <f>'дод 2 '!M280</f>
        <v>0</v>
      </c>
      <c r="M122" s="59">
        <f>'дод 2 '!N280</f>
        <v>0</v>
      </c>
      <c r="N122" s="59">
        <f>'дод 2 '!O280</f>
        <v>0</v>
      </c>
      <c r="O122" s="59">
        <f>'дод 2 '!P280</f>
        <v>0</v>
      </c>
      <c r="P122" s="184"/>
      <c r="Q122" s="185"/>
    </row>
    <row r="123" spans="1:17" s="28" customFormat="1" hidden="1" x14ac:dyDescent="0.25">
      <c r="A123" s="57"/>
      <c r="B123" s="81"/>
      <c r="C123" s="68" t="s">
        <v>538</v>
      </c>
      <c r="D123" s="59">
        <f>D122+D121</f>
        <v>0</v>
      </c>
      <c r="E123" s="59">
        <f t="shared" ref="E123:O123" si="46">E122+E121</f>
        <v>0</v>
      </c>
      <c r="F123" s="59">
        <f t="shared" si="46"/>
        <v>0</v>
      </c>
      <c r="G123" s="59">
        <f t="shared" si="46"/>
        <v>0</v>
      </c>
      <c r="H123" s="59">
        <f t="shared" si="46"/>
        <v>0</v>
      </c>
      <c r="I123" s="59">
        <f t="shared" si="46"/>
        <v>0</v>
      </c>
      <c r="J123" s="59">
        <f t="shared" si="46"/>
        <v>0</v>
      </c>
      <c r="K123" s="59">
        <f t="shared" si="46"/>
        <v>0</v>
      </c>
      <c r="L123" s="59">
        <f t="shared" si="46"/>
        <v>0</v>
      </c>
      <c r="M123" s="59">
        <f t="shared" si="46"/>
        <v>0</v>
      </c>
      <c r="N123" s="59">
        <f t="shared" si="46"/>
        <v>0</v>
      </c>
      <c r="O123" s="59">
        <f t="shared" si="46"/>
        <v>0</v>
      </c>
      <c r="P123" s="184"/>
      <c r="Q123" s="185"/>
    </row>
    <row r="124" spans="1:17" s="28" customFormat="1" ht="31.5" hidden="1" x14ac:dyDescent="0.25">
      <c r="A124" s="57" t="s">
        <v>113</v>
      </c>
      <c r="B124" s="57" t="s">
        <v>57</v>
      </c>
      <c r="C124" s="58" t="s">
        <v>393</v>
      </c>
      <c r="D124" s="59">
        <f>'дод 2 '!E282</f>
        <v>6012400</v>
      </c>
      <c r="E124" s="59">
        <f>'дод 2 '!F282</f>
        <v>6012400</v>
      </c>
      <c r="F124" s="59">
        <f>'дод 2 '!G282</f>
        <v>0</v>
      </c>
      <c r="G124" s="59">
        <f>'дод 2 '!H282</f>
        <v>0</v>
      </c>
      <c r="H124" s="59">
        <f>'дод 2 '!I282</f>
        <v>0</v>
      </c>
      <c r="I124" s="59">
        <f>'дод 2 '!J282</f>
        <v>0</v>
      </c>
      <c r="J124" s="59">
        <f>'дод 2 '!K282</f>
        <v>0</v>
      </c>
      <c r="K124" s="59">
        <f>'дод 2 '!L282</f>
        <v>0</v>
      </c>
      <c r="L124" s="59">
        <f>'дод 2 '!M282</f>
        <v>0</v>
      </c>
      <c r="M124" s="59">
        <f>'дод 2 '!N282</f>
        <v>0</v>
      </c>
      <c r="N124" s="59">
        <f>'дод 2 '!O282</f>
        <v>0</v>
      </c>
      <c r="O124" s="59">
        <f>'дод 2 '!P282</f>
        <v>6012400</v>
      </c>
      <c r="P124" s="184"/>
      <c r="Q124" s="185"/>
    </row>
    <row r="125" spans="1:17" s="28" customFormat="1" hidden="1" x14ac:dyDescent="0.25">
      <c r="A125" s="57"/>
      <c r="B125" s="57"/>
      <c r="C125" s="68" t="s">
        <v>537</v>
      </c>
      <c r="D125" s="59">
        <f>'дод 2 '!E283</f>
        <v>0</v>
      </c>
      <c r="E125" s="59">
        <f>'дод 2 '!F283</f>
        <v>0</v>
      </c>
      <c r="F125" s="59">
        <f>'дод 2 '!G283</f>
        <v>0</v>
      </c>
      <c r="G125" s="59">
        <f>'дод 2 '!H283</f>
        <v>0</v>
      </c>
      <c r="H125" s="59">
        <f>'дод 2 '!I283</f>
        <v>0</v>
      </c>
      <c r="I125" s="59">
        <f>'дод 2 '!J283</f>
        <v>0</v>
      </c>
      <c r="J125" s="59">
        <f>'дод 2 '!K283</f>
        <v>0</v>
      </c>
      <c r="K125" s="59">
        <f>'дод 2 '!L283</f>
        <v>0</v>
      </c>
      <c r="L125" s="59">
        <f>'дод 2 '!M283</f>
        <v>0</v>
      </c>
      <c r="M125" s="59">
        <f>'дод 2 '!N283</f>
        <v>0</v>
      </c>
      <c r="N125" s="59">
        <f>'дод 2 '!O283</f>
        <v>0</v>
      </c>
      <c r="O125" s="59">
        <f>'дод 2 '!P283</f>
        <v>0</v>
      </c>
      <c r="P125" s="184"/>
      <c r="Q125" s="185"/>
    </row>
    <row r="126" spans="1:17" s="28" customFormat="1" hidden="1" x14ac:dyDescent="0.25">
      <c r="A126" s="57"/>
      <c r="B126" s="57"/>
      <c r="C126" s="68" t="s">
        <v>538</v>
      </c>
      <c r="D126" s="59">
        <f>D124+D125</f>
        <v>6012400</v>
      </c>
      <c r="E126" s="59">
        <f t="shared" ref="E126:O126" si="47">E124+E125</f>
        <v>6012400</v>
      </c>
      <c r="F126" s="59">
        <f t="shared" si="47"/>
        <v>0</v>
      </c>
      <c r="G126" s="59">
        <f t="shared" si="47"/>
        <v>0</v>
      </c>
      <c r="H126" s="59">
        <f t="shared" si="47"/>
        <v>0</v>
      </c>
      <c r="I126" s="59">
        <f t="shared" si="47"/>
        <v>0</v>
      </c>
      <c r="J126" s="59">
        <f t="shared" si="47"/>
        <v>0</v>
      </c>
      <c r="K126" s="59">
        <f t="shared" si="47"/>
        <v>0</v>
      </c>
      <c r="L126" s="59">
        <f t="shared" si="47"/>
        <v>0</v>
      </c>
      <c r="M126" s="59">
        <f t="shared" si="47"/>
        <v>0</v>
      </c>
      <c r="N126" s="59">
        <f t="shared" si="47"/>
        <v>0</v>
      </c>
      <c r="O126" s="59">
        <f t="shared" si="47"/>
        <v>6012400</v>
      </c>
      <c r="P126" s="184"/>
      <c r="Q126" s="185"/>
    </row>
    <row r="127" spans="1:17" s="28" customFormat="1" ht="31.5" hidden="1" x14ac:dyDescent="0.25">
      <c r="A127" s="57">
        <v>2070</v>
      </c>
      <c r="B127" s="57" t="s">
        <v>474</v>
      </c>
      <c r="C127" s="58" t="s">
        <v>475</v>
      </c>
      <c r="D127" s="59">
        <f>'дод 2 '!E285</f>
        <v>0</v>
      </c>
      <c r="E127" s="59">
        <f>'дод 2 '!F285</f>
        <v>0</v>
      </c>
      <c r="F127" s="59">
        <f>'дод 2 '!G285</f>
        <v>0</v>
      </c>
      <c r="G127" s="59">
        <f>'дод 2 '!H285</f>
        <v>0</v>
      </c>
      <c r="H127" s="59">
        <f>'дод 2 '!I285</f>
        <v>0</v>
      </c>
      <c r="I127" s="59">
        <f>'дод 2 '!J285</f>
        <v>0</v>
      </c>
      <c r="J127" s="59">
        <f>'дод 2 '!K285</f>
        <v>0</v>
      </c>
      <c r="K127" s="59">
        <f>'дод 2 '!L285</f>
        <v>0</v>
      </c>
      <c r="L127" s="59">
        <f>'дод 2 '!M285</f>
        <v>0</v>
      </c>
      <c r="M127" s="59">
        <f>'дод 2 '!N285</f>
        <v>0</v>
      </c>
      <c r="N127" s="59">
        <f>'дод 2 '!O285</f>
        <v>0</v>
      </c>
      <c r="O127" s="59">
        <f>'дод 2 '!P285</f>
        <v>0</v>
      </c>
      <c r="P127" s="184"/>
      <c r="Q127" s="185"/>
    </row>
    <row r="128" spans="1:17" s="28" customFormat="1" hidden="1" x14ac:dyDescent="0.25">
      <c r="A128" s="57"/>
      <c r="B128" s="57"/>
      <c r="C128" s="68" t="s">
        <v>537</v>
      </c>
      <c r="D128" s="59">
        <f>'дод 2 '!E286</f>
        <v>0</v>
      </c>
      <c r="E128" s="59">
        <f>'дод 2 '!F286</f>
        <v>0</v>
      </c>
      <c r="F128" s="59">
        <f>'дод 2 '!G286</f>
        <v>0</v>
      </c>
      <c r="G128" s="59">
        <f>'дод 2 '!H286</f>
        <v>0</v>
      </c>
      <c r="H128" s="59">
        <f>'дод 2 '!I286</f>
        <v>0</v>
      </c>
      <c r="I128" s="59">
        <f>'дод 2 '!J286</f>
        <v>0</v>
      </c>
      <c r="J128" s="59">
        <f>'дод 2 '!K286</f>
        <v>0</v>
      </c>
      <c r="K128" s="59">
        <f>'дод 2 '!L286</f>
        <v>0</v>
      </c>
      <c r="L128" s="59">
        <f>'дод 2 '!M286</f>
        <v>0</v>
      </c>
      <c r="M128" s="59">
        <f>'дод 2 '!N286</f>
        <v>0</v>
      </c>
      <c r="N128" s="59">
        <f>'дод 2 '!O286</f>
        <v>0</v>
      </c>
      <c r="O128" s="59">
        <f>'дод 2 '!P286</f>
        <v>0</v>
      </c>
      <c r="P128" s="184"/>
      <c r="Q128" s="185"/>
    </row>
    <row r="129" spans="1:17" s="28" customFormat="1" hidden="1" x14ac:dyDescent="0.25">
      <c r="A129" s="57"/>
      <c r="B129" s="57"/>
      <c r="C129" s="68" t="s">
        <v>538</v>
      </c>
      <c r="D129" s="59">
        <f>D127+D128</f>
        <v>0</v>
      </c>
      <c r="E129" s="59">
        <f t="shared" ref="E129:O129" si="48">E127+E128</f>
        <v>0</v>
      </c>
      <c r="F129" s="59">
        <f t="shared" si="48"/>
        <v>0</v>
      </c>
      <c r="G129" s="59">
        <f t="shared" si="48"/>
        <v>0</v>
      </c>
      <c r="H129" s="59">
        <f t="shared" si="48"/>
        <v>0</v>
      </c>
      <c r="I129" s="59">
        <f t="shared" si="48"/>
        <v>0</v>
      </c>
      <c r="J129" s="59">
        <f t="shared" si="48"/>
        <v>0</v>
      </c>
      <c r="K129" s="59">
        <f t="shared" si="48"/>
        <v>0</v>
      </c>
      <c r="L129" s="59">
        <f t="shared" si="48"/>
        <v>0</v>
      </c>
      <c r="M129" s="59">
        <f t="shared" si="48"/>
        <v>0</v>
      </c>
      <c r="N129" s="59">
        <f t="shared" si="48"/>
        <v>0</v>
      </c>
      <c r="O129" s="59">
        <f t="shared" si="48"/>
        <v>0</v>
      </c>
      <c r="P129" s="184"/>
      <c r="Q129" s="185"/>
    </row>
    <row r="130" spans="1:17" s="28" customFormat="1" hidden="1" x14ac:dyDescent="0.25">
      <c r="A130" s="57" t="s">
        <v>114</v>
      </c>
      <c r="B130" s="57" t="s">
        <v>58</v>
      </c>
      <c r="C130" s="58" t="s">
        <v>394</v>
      </c>
      <c r="D130" s="59">
        <f>'дод 2 '!E288</f>
        <v>12460400</v>
      </c>
      <c r="E130" s="59">
        <f>'дод 2 '!F288</f>
        <v>12460400</v>
      </c>
      <c r="F130" s="59">
        <f>'дод 2 '!G288</f>
        <v>0</v>
      </c>
      <c r="G130" s="59">
        <f>'дод 2 '!H288</f>
        <v>0</v>
      </c>
      <c r="H130" s="59">
        <f>'дод 2 '!I288</f>
        <v>0</v>
      </c>
      <c r="I130" s="59">
        <f>'дод 2 '!J288</f>
        <v>0</v>
      </c>
      <c r="J130" s="59">
        <f>'дод 2 '!K288</f>
        <v>0</v>
      </c>
      <c r="K130" s="59">
        <f>'дод 2 '!L288</f>
        <v>0</v>
      </c>
      <c r="L130" s="59">
        <f>'дод 2 '!M288</f>
        <v>0</v>
      </c>
      <c r="M130" s="59">
        <f>'дод 2 '!N288</f>
        <v>0</v>
      </c>
      <c r="N130" s="59">
        <f>'дод 2 '!O288</f>
        <v>0</v>
      </c>
      <c r="O130" s="59">
        <f>'дод 2 '!P288</f>
        <v>12460400</v>
      </c>
      <c r="P130" s="184"/>
      <c r="Q130" s="185"/>
    </row>
    <row r="131" spans="1:17" s="28" customFormat="1" hidden="1" x14ac:dyDescent="0.25">
      <c r="A131" s="57"/>
      <c r="B131" s="57"/>
      <c r="C131" s="68" t="s">
        <v>537</v>
      </c>
      <c r="D131" s="59">
        <f>'дод 2 '!E289</f>
        <v>0</v>
      </c>
      <c r="E131" s="59">
        <f>'дод 2 '!F289</f>
        <v>0</v>
      </c>
      <c r="F131" s="59">
        <f>'дод 2 '!G289</f>
        <v>0</v>
      </c>
      <c r="G131" s="59">
        <f>'дод 2 '!H289</f>
        <v>0</v>
      </c>
      <c r="H131" s="59">
        <f>'дод 2 '!I289</f>
        <v>0</v>
      </c>
      <c r="I131" s="59">
        <f>'дод 2 '!J289</f>
        <v>0</v>
      </c>
      <c r="J131" s="59">
        <f>'дод 2 '!K289</f>
        <v>0</v>
      </c>
      <c r="K131" s="59">
        <f>'дод 2 '!L289</f>
        <v>0</v>
      </c>
      <c r="L131" s="59">
        <f>'дод 2 '!M289</f>
        <v>0</v>
      </c>
      <c r="M131" s="59">
        <f>'дод 2 '!N289</f>
        <v>0</v>
      </c>
      <c r="N131" s="59">
        <f>'дод 2 '!O289</f>
        <v>0</v>
      </c>
      <c r="O131" s="59">
        <f>'дод 2 '!P289</f>
        <v>0</v>
      </c>
      <c r="P131" s="184"/>
      <c r="Q131" s="185"/>
    </row>
    <row r="132" spans="1:17" s="28" customFormat="1" hidden="1" x14ac:dyDescent="0.25">
      <c r="A132" s="57"/>
      <c r="B132" s="57"/>
      <c r="C132" s="68" t="s">
        <v>538</v>
      </c>
      <c r="D132" s="59">
        <f>D130+D131</f>
        <v>12460400</v>
      </c>
      <c r="E132" s="59">
        <f t="shared" ref="E132:O132" si="49">E130+E131</f>
        <v>12460400</v>
      </c>
      <c r="F132" s="59">
        <f t="shared" si="49"/>
        <v>0</v>
      </c>
      <c r="G132" s="59">
        <f t="shared" si="49"/>
        <v>0</v>
      </c>
      <c r="H132" s="59">
        <f t="shared" si="49"/>
        <v>0</v>
      </c>
      <c r="I132" s="59">
        <f t="shared" si="49"/>
        <v>0</v>
      </c>
      <c r="J132" s="59">
        <f t="shared" si="49"/>
        <v>0</v>
      </c>
      <c r="K132" s="59">
        <f t="shared" si="49"/>
        <v>0</v>
      </c>
      <c r="L132" s="59">
        <f t="shared" si="49"/>
        <v>0</v>
      </c>
      <c r="M132" s="59">
        <f t="shared" si="49"/>
        <v>0</v>
      </c>
      <c r="N132" s="59">
        <f t="shared" si="49"/>
        <v>0</v>
      </c>
      <c r="O132" s="59">
        <f t="shared" si="49"/>
        <v>12460400</v>
      </c>
      <c r="P132" s="184"/>
      <c r="Q132" s="185"/>
    </row>
    <row r="133" spans="1:17" s="28" customFormat="1" ht="47.25" hidden="1" x14ac:dyDescent="0.25">
      <c r="A133" s="57" t="s">
        <v>115</v>
      </c>
      <c r="B133" s="57" t="s">
        <v>293</v>
      </c>
      <c r="C133" s="58" t="s">
        <v>395</v>
      </c>
      <c r="D133" s="59">
        <f>'дод 2 '!E291</f>
        <v>5716100</v>
      </c>
      <c r="E133" s="59">
        <f>'дод 2 '!F291</f>
        <v>5716100</v>
      </c>
      <c r="F133" s="59">
        <f>'дод 2 '!G291</f>
        <v>0</v>
      </c>
      <c r="G133" s="59">
        <f>'дод 2 '!H291</f>
        <v>0</v>
      </c>
      <c r="H133" s="59">
        <f>'дод 2 '!I291</f>
        <v>0</v>
      </c>
      <c r="I133" s="59">
        <f>'дод 2 '!J291</f>
        <v>3980000</v>
      </c>
      <c r="J133" s="59">
        <f>'дод 2 '!K291</f>
        <v>3980000</v>
      </c>
      <c r="K133" s="59">
        <f>'дод 2 '!L291</f>
        <v>0</v>
      </c>
      <c r="L133" s="59">
        <f>'дод 2 '!M291</f>
        <v>0</v>
      </c>
      <c r="M133" s="59">
        <f>'дод 2 '!N291</f>
        <v>0</v>
      </c>
      <c r="N133" s="59">
        <f>'дод 2 '!O291</f>
        <v>3980000</v>
      </c>
      <c r="O133" s="59">
        <f>'дод 2 '!P291</f>
        <v>9696100</v>
      </c>
      <c r="P133" s="184"/>
      <c r="Q133" s="185"/>
    </row>
    <row r="134" spans="1:17" s="28" customFormat="1" hidden="1" x14ac:dyDescent="0.25">
      <c r="A134" s="57"/>
      <c r="B134" s="57"/>
      <c r="C134" s="68" t="s">
        <v>537</v>
      </c>
      <c r="D134" s="59">
        <f>'дод 2 '!E292</f>
        <v>0</v>
      </c>
      <c r="E134" s="59">
        <f>'дод 2 '!F292</f>
        <v>0</v>
      </c>
      <c r="F134" s="59">
        <f>'дод 2 '!G292</f>
        <v>0</v>
      </c>
      <c r="G134" s="59">
        <f>'дод 2 '!H292</f>
        <v>0</v>
      </c>
      <c r="H134" s="59">
        <f>'дод 2 '!I292</f>
        <v>0</v>
      </c>
      <c r="I134" s="59">
        <f>'дод 2 '!J292</f>
        <v>0</v>
      </c>
      <c r="J134" s="59">
        <f>'дод 2 '!K292</f>
        <v>0</v>
      </c>
      <c r="K134" s="59">
        <f>'дод 2 '!L292</f>
        <v>0</v>
      </c>
      <c r="L134" s="59">
        <f>'дод 2 '!M292</f>
        <v>0</v>
      </c>
      <c r="M134" s="59">
        <f>'дод 2 '!N292</f>
        <v>0</v>
      </c>
      <c r="N134" s="59">
        <f>'дод 2 '!O292</f>
        <v>0</v>
      </c>
      <c r="O134" s="59">
        <f>'дод 2 '!P292</f>
        <v>0</v>
      </c>
      <c r="P134" s="184"/>
      <c r="Q134" s="30"/>
    </row>
    <row r="135" spans="1:17" s="28" customFormat="1" hidden="1" x14ac:dyDescent="0.25">
      <c r="A135" s="57"/>
      <c r="B135" s="57"/>
      <c r="C135" s="68" t="s">
        <v>538</v>
      </c>
      <c r="D135" s="59">
        <f>D133+D134</f>
        <v>5716100</v>
      </c>
      <c r="E135" s="59">
        <f t="shared" ref="E135:O135" si="50">E133+E134</f>
        <v>5716100</v>
      </c>
      <c r="F135" s="59">
        <f t="shared" si="50"/>
        <v>0</v>
      </c>
      <c r="G135" s="59">
        <f t="shared" si="50"/>
        <v>0</v>
      </c>
      <c r="H135" s="59">
        <f t="shared" si="50"/>
        <v>0</v>
      </c>
      <c r="I135" s="59">
        <f t="shared" si="50"/>
        <v>3980000</v>
      </c>
      <c r="J135" s="59">
        <f t="shared" si="50"/>
        <v>3980000</v>
      </c>
      <c r="K135" s="59">
        <f t="shared" si="50"/>
        <v>0</v>
      </c>
      <c r="L135" s="59">
        <f t="shared" si="50"/>
        <v>0</v>
      </c>
      <c r="M135" s="59">
        <f t="shared" si="50"/>
        <v>0</v>
      </c>
      <c r="N135" s="59">
        <f t="shared" si="50"/>
        <v>3980000</v>
      </c>
      <c r="O135" s="59">
        <f t="shared" si="50"/>
        <v>9696100</v>
      </c>
      <c r="P135" s="184"/>
      <c r="Q135" s="30"/>
    </row>
    <row r="136" spans="1:17" s="28" customFormat="1" ht="31.5" hidden="1" x14ac:dyDescent="0.25">
      <c r="A136" s="57">
        <v>2144</v>
      </c>
      <c r="B136" s="57" t="s">
        <v>59</v>
      </c>
      <c r="C136" s="58" t="s">
        <v>544</v>
      </c>
      <c r="D136" s="59">
        <f>'дод 2 '!E294</f>
        <v>0</v>
      </c>
      <c r="E136" s="59">
        <f>'дод 2 '!F294</f>
        <v>0</v>
      </c>
      <c r="F136" s="59">
        <f>'дод 2 '!G294</f>
        <v>0</v>
      </c>
      <c r="G136" s="59">
        <f>'дод 2 '!H294</f>
        <v>0</v>
      </c>
      <c r="H136" s="59">
        <f>'дод 2 '!I294</f>
        <v>0</v>
      </c>
      <c r="I136" s="59">
        <f>'дод 2 '!J294</f>
        <v>0</v>
      </c>
      <c r="J136" s="59">
        <f>'дод 2 '!K294</f>
        <v>0</v>
      </c>
      <c r="K136" s="59">
        <f>'дод 2 '!L294</f>
        <v>0</v>
      </c>
      <c r="L136" s="59">
        <f>'дод 2 '!M294</f>
        <v>0</v>
      </c>
      <c r="M136" s="59">
        <f>'дод 2 '!N294</f>
        <v>0</v>
      </c>
      <c r="N136" s="59">
        <f>'дод 2 '!O294</f>
        <v>0</v>
      </c>
      <c r="O136" s="59">
        <f>'дод 2 '!P294</f>
        <v>0</v>
      </c>
      <c r="P136" s="184"/>
    </row>
    <row r="137" spans="1:17" s="28" customFormat="1" hidden="1" x14ac:dyDescent="0.25">
      <c r="A137" s="57"/>
      <c r="B137" s="57"/>
      <c r="C137" s="68" t="s">
        <v>537</v>
      </c>
      <c r="D137" s="59">
        <f>'дод 2 '!E295</f>
        <v>0</v>
      </c>
      <c r="E137" s="59">
        <f>'дод 2 '!F295</f>
        <v>0</v>
      </c>
      <c r="F137" s="59">
        <f>'дод 2 '!G295</f>
        <v>0</v>
      </c>
      <c r="G137" s="59">
        <f>'дод 2 '!H295</f>
        <v>0</v>
      </c>
      <c r="H137" s="59">
        <f>'дод 2 '!I295</f>
        <v>0</v>
      </c>
      <c r="I137" s="59">
        <f>'дод 2 '!J295</f>
        <v>0</v>
      </c>
      <c r="J137" s="59">
        <f>'дод 2 '!K295</f>
        <v>0</v>
      </c>
      <c r="K137" s="59">
        <f>'дод 2 '!L295</f>
        <v>0</v>
      </c>
      <c r="L137" s="59">
        <f>'дод 2 '!M295</f>
        <v>0</v>
      </c>
      <c r="M137" s="59">
        <f>'дод 2 '!N295</f>
        <v>0</v>
      </c>
      <c r="N137" s="59">
        <f>'дод 2 '!O295</f>
        <v>0</v>
      </c>
      <c r="O137" s="59">
        <f>'дод 2 '!P295</f>
        <v>0</v>
      </c>
      <c r="P137" s="184"/>
    </row>
    <row r="138" spans="1:17" s="28" customFormat="1" hidden="1" x14ac:dyDescent="0.25">
      <c r="A138" s="57"/>
      <c r="B138" s="57"/>
      <c r="C138" s="68" t="s">
        <v>538</v>
      </c>
      <c r="D138" s="59">
        <f>D136+D137</f>
        <v>0</v>
      </c>
      <c r="E138" s="59">
        <f t="shared" ref="E138:O138" si="51">E136+E137</f>
        <v>0</v>
      </c>
      <c r="F138" s="59">
        <f t="shared" si="51"/>
        <v>0</v>
      </c>
      <c r="G138" s="59">
        <f t="shared" si="51"/>
        <v>0</v>
      </c>
      <c r="H138" s="59">
        <f t="shared" si="51"/>
        <v>0</v>
      </c>
      <c r="I138" s="59">
        <f t="shared" si="51"/>
        <v>0</v>
      </c>
      <c r="J138" s="59">
        <f t="shared" si="51"/>
        <v>0</v>
      </c>
      <c r="K138" s="59">
        <f t="shared" si="51"/>
        <v>0</v>
      </c>
      <c r="L138" s="59">
        <f t="shared" si="51"/>
        <v>0</v>
      </c>
      <c r="M138" s="59">
        <f t="shared" si="51"/>
        <v>0</v>
      </c>
      <c r="N138" s="59">
        <f t="shared" si="51"/>
        <v>0</v>
      </c>
      <c r="O138" s="59">
        <f t="shared" si="51"/>
        <v>0</v>
      </c>
      <c r="P138" s="184"/>
    </row>
    <row r="139" spans="1:17" s="28" customFormat="1" ht="31.5" hidden="1" x14ac:dyDescent="0.25">
      <c r="A139" s="57" t="s">
        <v>267</v>
      </c>
      <c r="B139" s="57" t="s">
        <v>59</v>
      </c>
      <c r="C139" s="61" t="s">
        <v>457</v>
      </c>
      <c r="D139" s="59">
        <f>'дод 2 '!E297</f>
        <v>4113000</v>
      </c>
      <c r="E139" s="59">
        <f>'дод 2 '!F297</f>
        <v>4113000</v>
      </c>
      <c r="F139" s="59">
        <f>'дод 2 '!G297</f>
        <v>3079800</v>
      </c>
      <c r="G139" s="59">
        <f>'дод 2 '!H297</f>
        <v>154200</v>
      </c>
      <c r="H139" s="59">
        <f>'дод 2 '!I297</f>
        <v>0</v>
      </c>
      <c r="I139" s="59">
        <f>'дод 2 '!J297</f>
        <v>0</v>
      </c>
      <c r="J139" s="59">
        <f>'дод 2 '!K297</f>
        <v>0</v>
      </c>
      <c r="K139" s="59">
        <f>'дод 2 '!L297</f>
        <v>0</v>
      </c>
      <c r="L139" s="59">
        <f>'дод 2 '!M297</f>
        <v>0</v>
      </c>
      <c r="M139" s="59">
        <f>'дод 2 '!N297</f>
        <v>0</v>
      </c>
      <c r="N139" s="59">
        <f>'дод 2 '!O297</f>
        <v>0</v>
      </c>
      <c r="O139" s="59">
        <f>'дод 2 '!P297</f>
        <v>4113000</v>
      </c>
      <c r="P139" s="184"/>
    </row>
    <row r="140" spans="1:17" s="28" customFormat="1" hidden="1" x14ac:dyDescent="0.25">
      <c r="A140" s="57"/>
      <c r="B140" s="57"/>
      <c r="C140" s="68" t="s">
        <v>537</v>
      </c>
      <c r="D140" s="59">
        <f>'дод 2 '!E298</f>
        <v>0</v>
      </c>
      <c r="E140" s="59">
        <f>'дод 2 '!F298</f>
        <v>0</v>
      </c>
      <c r="F140" s="59">
        <f>'дод 2 '!G298</f>
        <v>0</v>
      </c>
      <c r="G140" s="59">
        <f>'дод 2 '!H298</f>
        <v>0</v>
      </c>
      <c r="H140" s="59">
        <f>'дод 2 '!I298</f>
        <v>0</v>
      </c>
      <c r="I140" s="59">
        <f>'дод 2 '!J298</f>
        <v>0</v>
      </c>
      <c r="J140" s="59">
        <f>'дод 2 '!K298</f>
        <v>0</v>
      </c>
      <c r="K140" s="59">
        <f>'дод 2 '!L298</f>
        <v>0</v>
      </c>
      <c r="L140" s="59">
        <f>'дод 2 '!M298</f>
        <v>0</v>
      </c>
      <c r="M140" s="59">
        <f>'дод 2 '!N298</f>
        <v>0</v>
      </c>
      <c r="N140" s="59">
        <f>'дод 2 '!O298</f>
        <v>0</v>
      </c>
      <c r="O140" s="59">
        <f>'дод 2 '!P298</f>
        <v>0</v>
      </c>
      <c r="P140" s="184"/>
    </row>
    <row r="141" spans="1:17" s="28" customFormat="1" hidden="1" x14ac:dyDescent="0.25">
      <c r="A141" s="57"/>
      <c r="B141" s="57"/>
      <c r="C141" s="68" t="s">
        <v>538</v>
      </c>
      <c r="D141" s="59">
        <f>D139+D140</f>
        <v>4113000</v>
      </c>
      <c r="E141" s="59">
        <f t="shared" ref="E141:O141" si="52">E139+E140</f>
        <v>4113000</v>
      </c>
      <c r="F141" s="59">
        <f t="shared" si="52"/>
        <v>3079800</v>
      </c>
      <c r="G141" s="59">
        <f t="shared" si="52"/>
        <v>154200</v>
      </c>
      <c r="H141" s="59">
        <f t="shared" si="52"/>
        <v>0</v>
      </c>
      <c r="I141" s="59">
        <f t="shared" si="52"/>
        <v>0</v>
      </c>
      <c r="J141" s="59">
        <f t="shared" si="52"/>
        <v>0</v>
      </c>
      <c r="K141" s="59">
        <f t="shared" si="52"/>
        <v>0</v>
      </c>
      <c r="L141" s="59">
        <f t="shared" si="52"/>
        <v>0</v>
      </c>
      <c r="M141" s="59">
        <f t="shared" si="52"/>
        <v>0</v>
      </c>
      <c r="N141" s="59">
        <f t="shared" si="52"/>
        <v>0</v>
      </c>
      <c r="O141" s="59">
        <f t="shared" si="52"/>
        <v>4113000</v>
      </c>
      <c r="P141" s="184"/>
    </row>
    <row r="142" spans="1:17" s="28" customFormat="1" ht="31.5" hidden="1" x14ac:dyDescent="0.25">
      <c r="A142" s="57" t="s">
        <v>268</v>
      </c>
      <c r="B142" s="57" t="s">
        <v>59</v>
      </c>
      <c r="C142" s="61" t="s">
        <v>458</v>
      </c>
      <c r="D142" s="59">
        <f>'дод 2 '!E300</f>
        <v>24465400</v>
      </c>
      <c r="E142" s="59">
        <f>'дод 2 '!F300</f>
        <v>24465400</v>
      </c>
      <c r="F142" s="59">
        <f>'дод 2 '!G300</f>
        <v>0</v>
      </c>
      <c r="G142" s="59">
        <f>'дод 2 '!H300</f>
        <v>0</v>
      </c>
      <c r="H142" s="59">
        <f>'дод 2 '!I300</f>
        <v>0</v>
      </c>
      <c r="I142" s="59">
        <f>'дод 2 '!J300</f>
        <v>50000000</v>
      </c>
      <c r="J142" s="59">
        <f>'дод 2 '!K300</f>
        <v>50000000</v>
      </c>
      <c r="K142" s="59">
        <f>'дод 2 '!L300</f>
        <v>0</v>
      </c>
      <c r="L142" s="59">
        <f>'дод 2 '!M300</f>
        <v>0</v>
      </c>
      <c r="M142" s="59">
        <f>'дод 2 '!N300</f>
        <v>0</v>
      </c>
      <c r="N142" s="59">
        <f>'дод 2 '!O300</f>
        <v>50000000</v>
      </c>
      <c r="O142" s="59">
        <f>'дод 2 '!P300</f>
        <v>74465400</v>
      </c>
      <c r="P142" s="184"/>
    </row>
    <row r="143" spans="1:17" s="28" customFormat="1" hidden="1" x14ac:dyDescent="0.25">
      <c r="A143" s="57"/>
      <c r="B143" s="57"/>
      <c r="C143" s="68" t="s">
        <v>537</v>
      </c>
      <c r="D143" s="59">
        <f>'дод 2 '!E301</f>
        <v>0</v>
      </c>
      <c r="E143" s="59">
        <f>'дод 2 '!F301</f>
        <v>0</v>
      </c>
      <c r="F143" s="59">
        <f>'дод 2 '!G301</f>
        <v>0</v>
      </c>
      <c r="G143" s="59">
        <f>'дод 2 '!H301</f>
        <v>0</v>
      </c>
      <c r="H143" s="59">
        <f>'дод 2 '!I301</f>
        <v>0</v>
      </c>
      <c r="I143" s="59">
        <f>'дод 2 '!J301</f>
        <v>0</v>
      </c>
      <c r="J143" s="59">
        <f>'дод 2 '!K301</f>
        <v>0</v>
      </c>
      <c r="K143" s="59">
        <f>'дод 2 '!L301</f>
        <v>0</v>
      </c>
      <c r="L143" s="59">
        <f>'дод 2 '!M301</f>
        <v>0</v>
      </c>
      <c r="M143" s="59">
        <f>'дод 2 '!N301</f>
        <v>0</v>
      </c>
      <c r="N143" s="59">
        <f>'дод 2 '!O301</f>
        <v>0</v>
      </c>
      <c r="O143" s="59">
        <f>'дод 2 '!P301</f>
        <v>0</v>
      </c>
      <c r="P143" s="184"/>
    </row>
    <row r="144" spans="1:17" s="28" customFormat="1" hidden="1" x14ac:dyDescent="0.25">
      <c r="A144" s="57"/>
      <c r="B144" s="57"/>
      <c r="C144" s="68" t="s">
        <v>538</v>
      </c>
      <c r="D144" s="59">
        <f>D142+D143</f>
        <v>24465400</v>
      </c>
      <c r="E144" s="59">
        <f t="shared" ref="E144:O144" si="53">E142+E143</f>
        <v>24465400</v>
      </c>
      <c r="F144" s="59">
        <f t="shared" si="53"/>
        <v>0</v>
      </c>
      <c r="G144" s="59">
        <f t="shared" si="53"/>
        <v>0</v>
      </c>
      <c r="H144" s="59">
        <f t="shared" si="53"/>
        <v>0</v>
      </c>
      <c r="I144" s="59">
        <f t="shared" si="53"/>
        <v>50000000</v>
      </c>
      <c r="J144" s="59">
        <f t="shared" si="53"/>
        <v>50000000</v>
      </c>
      <c r="K144" s="59">
        <f t="shared" si="53"/>
        <v>0</v>
      </c>
      <c r="L144" s="59">
        <f t="shared" si="53"/>
        <v>0</v>
      </c>
      <c r="M144" s="59">
        <f t="shared" si="53"/>
        <v>0</v>
      </c>
      <c r="N144" s="59">
        <f t="shared" si="53"/>
        <v>50000000</v>
      </c>
      <c r="O144" s="59">
        <f t="shared" si="53"/>
        <v>74465400</v>
      </c>
      <c r="P144" s="184"/>
    </row>
    <row r="145" spans="1:16" s="27" customFormat="1" ht="31.5" hidden="1" x14ac:dyDescent="0.25">
      <c r="A145" s="82" t="s">
        <v>60</v>
      </c>
      <c r="B145" s="93"/>
      <c r="C145" s="94" t="s">
        <v>498</v>
      </c>
      <c r="D145" s="79">
        <f>D151+D154+D157+D163+D166+D169+D175+D181+D184+D187+D190+D193+D199+D202+D205+D211+D217+D220+D223+D226+D229+D232+D235+D196</f>
        <v>225574029</v>
      </c>
      <c r="E145" s="79">
        <f t="shared" ref="E145:O145" si="54">E151+E154+E157+E163+E166+E169+E175+E181+E184+E187+E190+E193+E199+E202+E205+E211+E217+E220+E223+E226+E229+E232+E235+E196</f>
        <v>225574029</v>
      </c>
      <c r="F145" s="79">
        <f t="shared" si="54"/>
        <v>31039800</v>
      </c>
      <c r="G145" s="79">
        <f t="shared" si="54"/>
        <v>3074900</v>
      </c>
      <c r="H145" s="79">
        <f t="shared" si="54"/>
        <v>0</v>
      </c>
      <c r="I145" s="79">
        <f t="shared" si="54"/>
        <v>178600</v>
      </c>
      <c r="J145" s="79">
        <f t="shared" si="54"/>
        <v>100000</v>
      </c>
      <c r="K145" s="79">
        <f t="shared" si="54"/>
        <v>78600</v>
      </c>
      <c r="L145" s="79">
        <f t="shared" si="54"/>
        <v>56100</v>
      </c>
      <c r="M145" s="79">
        <f t="shared" si="54"/>
        <v>3500</v>
      </c>
      <c r="N145" s="79">
        <f t="shared" si="54"/>
        <v>100000</v>
      </c>
      <c r="O145" s="79">
        <f t="shared" si="54"/>
        <v>225752629</v>
      </c>
      <c r="P145" s="184"/>
    </row>
    <row r="146" spans="1:16" s="31" customFormat="1" hidden="1" x14ac:dyDescent="0.25">
      <c r="A146" s="84"/>
      <c r="B146" s="95"/>
      <c r="C146" s="86" t="s">
        <v>358</v>
      </c>
      <c r="D146" s="87">
        <f t="shared" ref="D146:O146" si="55">D158+D170+D176+D206+D212+D236</f>
        <v>1546729</v>
      </c>
      <c r="E146" s="87">
        <f t="shared" si="55"/>
        <v>1546729</v>
      </c>
      <c r="F146" s="87">
        <f t="shared" si="55"/>
        <v>0</v>
      </c>
      <c r="G146" s="87">
        <f t="shared" si="55"/>
        <v>0</v>
      </c>
      <c r="H146" s="87">
        <f t="shared" si="55"/>
        <v>0</v>
      </c>
      <c r="I146" s="87">
        <f t="shared" si="55"/>
        <v>0</v>
      </c>
      <c r="J146" s="87">
        <f t="shared" si="55"/>
        <v>0</v>
      </c>
      <c r="K146" s="87">
        <f t="shared" si="55"/>
        <v>0</v>
      </c>
      <c r="L146" s="87">
        <f t="shared" si="55"/>
        <v>0</v>
      </c>
      <c r="M146" s="87">
        <f t="shared" si="55"/>
        <v>0</v>
      </c>
      <c r="N146" s="87">
        <f t="shared" si="55"/>
        <v>0</v>
      </c>
      <c r="O146" s="87">
        <f t="shared" si="55"/>
        <v>1546729</v>
      </c>
      <c r="P146" s="184"/>
    </row>
    <row r="147" spans="1:16" s="31" customFormat="1" hidden="1" x14ac:dyDescent="0.25">
      <c r="A147" s="84"/>
      <c r="B147" s="95"/>
      <c r="C147" s="68" t="s">
        <v>537</v>
      </c>
      <c r="D147" s="87">
        <f>D152+D155+D159+D164+D167+D171+D177+D182+D185+D188+D191+D194+D197+D200+D203+D207+D213+D218+D221+D224+D227+D230+D233+D237</f>
        <v>0</v>
      </c>
      <c r="E147" s="87">
        <f t="shared" ref="E147:O147" si="56">E152+E155+E159+E164+E167+E171+E177+E182+E185+E188+E191+E194+E197+E200+E203+E207+E213+E218+E221+E224+E227+E230+E233+E237</f>
        <v>0</v>
      </c>
      <c r="F147" s="87">
        <f t="shared" si="56"/>
        <v>0</v>
      </c>
      <c r="G147" s="87">
        <f t="shared" si="56"/>
        <v>0</v>
      </c>
      <c r="H147" s="87">
        <f t="shared" si="56"/>
        <v>0</v>
      </c>
      <c r="I147" s="87">
        <f t="shared" si="56"/>
        <v>0</v>
      </c>
      <c r="J147" s="87">
        <f t="shared" si="56"/>
        <v>0</v>
      </c>
      <c r="K147" s="87">
        <f t="shared" si="56"/>
        <v>0</v>
      </c>
      <c r="L147" s="87">
        <f t="shared" si="56"/>
        <v>0</v>
      </c>
      <c r="M147" s="87">
        <f t="shared" si="56"/>
        <v>0</v>
      </c>
      <c r="N147" s="87">
        <f t="shared" si="56"/>
        <v>0</v>
      </c>
      <c r="O147" s="87">
        <f t="shared" si="56"/>
        <v>0</v>
      </c>
      <c r="P147" s="184"/>
    </row>
    <row r="148" spans="1:16" s="31" customFormat="1" hidden="1" x14ac:dyDescent="0.25">
      <c r="A148" s="84"/>
      <c r="B148" s="95"/>
      <c r="C148" s="89" t="s">
        <v>357</v>
      </c>
      <c r="D148" s="87">
        <f>D160+D172+D208+D238</f>
        <v>0</v>
      </c>
      <c r="E148" s="87">
        <f t="shared" ref="E148:O148" si="57">E160+E172+E208+E238</f>
        <v>0</v>
      </c>
      <c r="F148" s="87">
        <f t="shared" si="57"/>
        <v>0</v>
      </c>
      <c r="G148" s="87">
        <f t="shared" si="57"/>
        <v>0</v>
      </c>
      <c r="H148" s="87">
        <f t="shared" si="57"/>
        <v>0</v>
      </c>
      <c r="I148" s="87">
        <f t="shared" si="57"/>
        <v>0</v>
      </c>
      <c r="J148" s="87">
        <f t="shared" si="57"/>
        <v>0</v>
      </c>
      <c r="K148" s="87">
        <f t="shared" si="57"/>
        <v>0</v>
      </c>
      <c r="L148" s="87">
        <f t="shared" si="57"/>
        <v>0</v>
      </c>
      <c r="M148" s="87">
        <f t="shared" si="57"/>
        <v>0</v>
      </c>
      <c r="N148" s="87">
        <f t="shared" si="57"/>
        <v>0</v>
      </c>
      <c r="O148" s="87">
        <f t="shared" si="57"/>
        <v>0</v>
      </c>
      <c r="P148" s="184"/>
    </row>
    <row r="149" spans="1:16" s="31" customFormat="1" hidden="1" x14ac:dyDescent="0.25">
      <c r="A149" s="84"/>
      <c r="B149" s="95"/>
      <c r="C149" s="68" t="s">
        <v>538</v>
      </c>
      <c r="D149" s="87">
        <f>D145+D147</f>
        <v>225574029</v>
      </c>
      <c r="E149" s="87">
        <f t="shared" ref="E149:O149" si="58">E145+E147</f>
        <v>225574029</v>
      </c>
      <c r="F149" s="87">
        <f t="shared" si="58"/>
        <v>31039800</v>
      </c>
      <c r="G149" s="87">
        <f t="shared" si="58"/>
        <v>3074900</v>
      </c>
      <c r="H149" s="87">
        <f t="shared" si="58"/>
        <v>0</v>
      </c>
      <c r="I149" s="87">
        <f t="shared" si="58"/>
        <v>178600</v>
      </c>
      <c r="J149" s="87">
        <f t="shared" si="58"/>
        <v>100000</v>
      </c>
      <c r="K149" s="87">
        <f t="shared" si="58"/>
        <v>78600</v>
      </c>
      <c r="L149" s="87">
        <f t="shared" si="58"/>
        <v>56100</v>
      </c>
      <c r="M149" s="87">
        <f t="shared" si="58"/>
        <v>3500</v>
      </c>
      <c r="N149" s="87">
        <f t="shared" si="58"/>
        <v>100000</v>
      </c>
      <c r="O149" s="87">
        <f t="shared" si="58"/>
        <v>225752629</v>
      </c>
      <c r="P149" s="184"/>
    </row>
    <row r="150" spans="1:16" s="31" customFormat="1" hidden="1" x14ac:dyDescent="0.25">
      <c r="A150" s="84"/>
      <c r="B150" s="95"/>
      <c r="C150" s="89" t="s">
        <v>357</v>
      </c>
      <c r="D150" s="87">
        <f>D146+D148</f>
        <v>1546729</v>
      </c>
      <c r="E150" s="87">
        <f t="shared" ref="E150:O150" si="59">E146+E148</f>
        <v>1546729</v>
      </c>
      <c r="F150" s="87">
        <f t="shared" si="59"/>
        <v>0</v>
      </c>
      <c r="G150" s="87">
        <f t="shared" si="59"/>
        <v>0</v>
      </c>
      <c r="H150" s="87">
        <f t="shared" si="59"/>
        <v>0</v>
      </c>
      <c r="I150" s="87">
        <f t="shared" si="59"/>
        <v>0</v>
      </c>
      <c r="J150" s="87">
        <f t="shared" si="59"/>
        <v>0</v>
      </c>
      <c r="K150" s="87">
        <f t="shared" si="59"/>
        <v>0</v>
      </c>
      <c r="L150" s="87">
        <f t="shared" si="59"/>
        <v>0</v>
      </c>
      <c r="M150" s="87">
        <f t="shared" si="59"/>
        <v>0</v>
      </c>
      <c r="N150" s="87">
        <f t="shared" si="59"/>
        <v>0</v>
      </c>
      <c r="O150" s="87">
        <f t="shared" si="59"/>
        <v>1546729</v>
      </c>
      <c r="P150" s="184"/>
    </row>
    <row r="151" spans="1:16" s="28" customFormat="1" ht="31.5" hidden="1" x14ac:dyDescent="0.25">
      <c r="A151" s="57" t="s">
        <v>93</v>
      </c>
      <c r="B151" s="57" t="s">
        <v>47</v>
      </c>
      <c r="C151" s="61" t="s">
        <v>116</v>
      </c>
      <c r="D151" s="59">
        <f>'дод 2 '!E327</f>
        <v>466000</v>
      </c>
      <c r="E151" s="59">
        <f>'дод 2 '!F327</f>
        <v>466000</v>
      </c>
      <c r="F151" s="59">
        <f>'дод 2 '!G327</f>
        <v>0</v>
      </c>
      <c r="G151" s="59">
        <f>'дод 2 '!H327</f>
        <v>0</v>
      </c>
      <c r="H151" s="59">
        <f>'дод 2 '!I327</f>
        <v>0</v>
      </c>
      <c r="I151" s="59">
        <f>'дод 2 '!J327</f>
        <v>0</v>
      </c>
      <c r="J151" s="59">
        <f>'дод 2 '!K327</f>
        <v>0</v>
      </c>
      <c r="K151" s="59">
        <f>'дод 2 '!L327</f>
        <v>0</v>
      </c>
      <c r="L151" s="59">
        <f>'дод 2 '!M327</f>
        <v>0</v>
      </c>
      <c r="M151" s="59">
        <f>'дод 2 '!N327</f>
        <v>0</v>
      </c>
      <c r="N151" s="59">
        <f>'дод 2 '!O327</f>
        <v>0</v>
      </c>
      <c r="O151" s="59">
        <f>'дод 2 '!P327</f>
        <v>466000</v>
      </c>
      <c r="P151" s="184"/>
    </row>
    <row r="152" spans="1:16" s="28" customFormat="1" hidden="1" x14ac:dyDescent="0.25">
      <c r="A152" s="57"/>
      <c r="B152" s="57"/>
      <c r="C152" s="68" t="s">
        <v>537</v>
      </c>
      <c r="D152" s="59">
        <f>'дод 2 '!E328</f>
        <v>0</v>
      </c>
      <c r="E152" s="59">
        <f>'дод 2 '!F328</f>
        <v>0</v>
      </c>
      <c r="F152" s="59">
        <f>'дод 2 '!G328</f>
        <v>0</v>
      </c>
      <c r="G152" s="59">
        <f>'дод 2 '!H328</f>
        <v>0</v>
      </c>
      <c r="H152" s="59">
        <f>'дод 2 '!I328</f>
        <v>0</v>
      </c>
      <c r="I152" s="59">
        <f>'дод 2 '!J328</f>
        <v>0</v>
      </c>
      <c r="J152" s="59">
        <f>'дод 2 '!K328</f>
        <v>0</v>
      </c>
      <c r="K152" s="59">
        <f>'дод 2 '!L328</f>
        <v>0</v>
      </c>
      <c r="L152" s="59">
        <f>'дод 2 '!M328</f>
        <v>0</v>
      </c>
      <c r="M152" s="59">
        <f>'дод 2 '!N328</f>
        <v>0</v>
      </c>
      <c r="N152" s="59">
        <f>'дод 2 '!O328</f>
        <v>0</v>
      </c>
      <c r="O152" s="59">
        <f>'дод 2 '!P328</f>
        <v>0</v>
      </c>
      <c r="P152" s="184"/>
    </row>
    <row r="153" spans="1:16" s="28" customFormat="1" hidden="1" x14ac:dyDescent="0.25">
      <c r="A153" s="57"/>
      <c r="B153" s="57"/>
      <c r="C153" s="68" t="s">
        <v>538</v>
      </c>
      <c r="D153" s="59">
        <f>D151+D152</f>
        <v>466000</v>
      </c>
      <c r="E153" s="59">
        <f t="shared" ref="E153:O153" si="60">E151+E152</f>
        <v>466000</v>
      </c>
      <c r="F153" s="59">
        <f t="shared" si="60"/>
        <v>0</v>
      </c>
      <c r="G153" s="59">
        <f t="shared" si="60"/>
        <v>0</v>
      </c>
      <c r="H153" s="59">
        <f t="shared" si="60"/>
        <v>0</v>
      </c>
      <c r="I153" s="59">
        <f t="shared" si="60"/>
        <v>0</v>
      </c>
      <c r="J153" s="59">
        <f t="shared" si="60"/>
        <v>0</v>
      </c>
      <c r="K153" s="59">
        <f t="shared" si="60"/>
        <v>0</v>
      </c>
      <c r="L153" s="59">
        <f t="shared" si="60"/>
        <v>0</v>
      </c>
      <c r="M153" s="59">
        <f t="shared" si="60"/>
        <v>0</v>
      </c>
      <c r="N153" s="59">
        <f t="shared" si="60"/>
        <v>0</v>
      </c>
      <c r="O153" s="59">
        <f t="shared" si="60"/>
        <v>466000</v>
      </c>
      <c r="P153" s="184"/>
    </row>
    <row r="154" spans="1:16" s="28" customFormat="1" ht="31.5" hidden="1" x14ac:dyDescent="0.25">
      <c r="A154" s="57" t="s">
        <v>117</v>
      </c>
      <c r="B154" s="57" t="s">
        <v>49</v>
      </c>
      <c r="C154" s="61" t="s">
        <v>340</v>
      </c>
      <c r="D154" s="59">
        <f>'дод 2 '!E330</f>
        <v>830000</v>
      </c>
      <c r="E154" s="59">
        <f>'дод 2 '!F330</f>
        <v>830000</v>
      </c>
      <c r="F154" s="59">
        <f>'дод 2 '!G330</f>
        <v>0</v>
      </c>
      <c r="G154" s="59">
        <f>'дод 2 '!H330</f>
        <v>0</v>
      </c>
      <c r="H154" s="59">
        <f>'дод 2 '!I330</f>
        <v>0</v>
      </c>
      <c r="I154" s="59">
        <f>'дод 2 '!J330</f>
        <v>0</v>
      </c>
      <c r="J154" s="59">
        <f>'дод 2 '!K330</f>
        <v>0</v>
      </c>
      <c r="K154" s="59">
        <f>'дод 2 '!L330</f>
        <v>0</v>
      </c>
      <c r="L154" s="59">
        <f>'дод 2 '!M330</f>
        <v>0</v>
      </c>
      <c r="M154" s="59">
        <f>'дод 2 '!N330</f>
        <v>0</v>
      </c>
      <c r="N154" s="59">
        <f>'дод 2 '!O330</f>
        <v>0</v>
      </c>
      <c r="O154" s="59">
        <f>'дод 2 '!P330</f>
        <v>830000</v>
      </c>
      <c r="P154" s="184"/>
    </row>
    <row r="155" spans="1:16" s="28" customFormat="1" hidden="1" x14ac:dyDescent="0.25">
      <c r="A155" s="57"/>
      <c r="B155" s="57"/>
      <c r="C155" s="68" t="s">
        <v>537</v>
      </c>
      <c r="D155" s="59">
        <f>'дод 2 '!E331</f>
        <v>0</v>
      </c>
      <c r="E155" s="59">
        <f>'дод 2 '!F331</f>
        <v>0</v>
      </c>
      <c r="F155" s="59">
        <f>'дод 2 '!G331</f>
        <v>0</v>
      </c>
      <c r="G155" s="59">
        <f>'дод 2 '!H331</f>
        <v>0</v>
      </c>
      <c r="H155" s="59">
        <f>'дод 2 '!I331</f>
        <v>0</v>
      </c>
      <c r="I155" s="59">
        <f>'дод 2 '!J331</f>
        <v>0</v>
      </c>
      <c r="J155" s="59">
        <f>'дод 2 '!K331</f>
        <v>0</v>
      </c>
      <c r="K155" s="59">
        <f>'дод 2 '!L331</f>
        <v>0</v>
      </c>
      <c r="L155" s="59">
        <f>'дод 2 '!M331</f>
        <v>0</v>
      </c>
      <c r="M155" s="59">
        <f>'дод 2 '!N331</f>
        <v>0</v>
      </c>
      <c r="N155" s="59">
        <f>'дод 2 '!O331</f>
        <v>0</v>
      </c>
      <c r="O155" s="59">
        <f>'дод 2 '!P331</f>
        <v>0</v>
      </c>
      <c r="P155" s="184"/>
    </row>
    <row r="156" spans="1:16" s="28" customFormat="1" hidden="1" x14ac:dyDescent="0.25">
      <c r="A156" s="57"/>
      <c r="B156" s="57"/>
      <c r="C156" s="68" t="s">
        <v>538</v>
      </c>
      <c r="D156" s="59">
        <f>D154+D155</f>
        <v>830000</v>
      </c>
      <c r="E156" s="59">
        <f t="shared" ref="E156:O156" si="61">E154+E155</f>
        <v>830000</v>
      </c>
      <c r="F156" s="59">
        <f t="shared" si="61"/>
        <v>0</v>
      </c>
      <c r="G156" s="59">
        <f t="shared" si="61"/>
        <v>0</v>
      </c>
      <c r="H156" s="59">
        <f t="shared" si="61"/>
        <v>0</v>
      </c>
      <c r="I156" s="59">
        <f t="shared" si="61"/>
        <v>0</v>
      </c>
      <c r="J156" s="59">
        <f t="shared" si="61"/>
        <v>0</v>
      </c>
      <c r="K156" s="59">
        <f t="shared" si="61"/>
        <v>0</v>
      </c>
      <c r="L156" s="59">
        <f t="shared" si="61"/>
        <v>0</v>
      </c>
      <c r="M156" s="59">
        <f t="shared" si="61"/>
        <v>0</v>
      </c>
      <c r="N156" s="59">
        <f t="shared" si="61"/>
        <v>0</v>
      </c>
      <c r="O156" s="59">
        <f t="shared" si="61"/>
        <v>830000</v>
      </c>
      <c r="P156" s="184"/>
    </row>
    <row r="157" spans="1:16" s="28" customFormat="1" ht="47.25" hidden="1" x14ac:dyDescent="0.25">
      <c r="A157" s="57" t="s">
        <v>94</v>
      </c>
      <c r="B157" s="57" t="s">
        <v>49</v>
      </c>
      <c r="C157" s="61" t="s">
        <v>368</v>
      </c>
      <c r="D157" s="59">
        <f>'дод 2 '!E333+'дод 2 '!E32</f>
        <v>19035700</v>
      </c>
      <c r="E157" s="59">
        <f>'дод 2 '!F333+'дод 2 '!F32</f>
        <v>19035700</v>
      </c>
      <c r="F157" s="59">
        <f>'дод 2 '!G333+'дод 2 '!G32</f>
        <v>0</v>
      </c>
      <c r="G157" s="59">
        <f>'дод 2 '!H333+'дод 2 '!H32</f>
        <v>0</v>
      </c>
      <c r="H157" s="59">
        <f>'дод 2 '!I333+'дод 2 '!I32</f>
        <v>0</v>
      </c>
      <c r="I157" s="59">
        <f>'дод 2 '!J333+'дод 2 '!J32</f>
        <v>0</v>
      </c>
      <c r="J157" s="59">
        <f>'дод 2 '!K333+'дод 2 '!K32</f>
        <v>0</v>
      </c>
      <c r="K157" s="59">
        <f>'дод 2 '!L333+'дод 2 '!L32</f>
        <v>0</v>
      </c>
      <c r="L157" s="59">
        <f>'дод 2 '!M333+'дод 2 '!M32</f>
        <v>0</v>
      </c>
      <c r="M157" s="59">
        <f>'дод 2 '!N333+'дод 2 '!N32</f>
        <v>0</v>
      </c>
      <c r="N157" s="59">
        <f>'дод 2 '!O333+'дод 2 '!O32</f>
        <v>0</v>
      </c>
      <c r="O157" s="59">
        <f>'дод 2 '!P333+'дод 2 '!P32</f>
        <v>19035700</v>
      </c>
      <c r="P157" s="184"/>
    </row>
    <row r="158" spans="1:16" s="29" customFormat="1" hidden="1" x14ac:dyDescent="0.25">
      <c r="A158" s="88"/>
      <c r="B158" s="88"/>
      <c r="C158" s="96" t="s">
        <v>357</v>
      </c>
      <c r="D158" s="90">
        <f>'дод 2 '!E334</f>
        <v>0</v>
      </c>
      <c r="E158" s="90">
        <f>'дод 2 '!F334</f>
        <v>0</v>
      </c>
      <c r="F158" s="90">
        <f>'дод 2 '!G334</f>
        <v>0</v>
      </c>
      <c r="G158" s="90">
        <f>'дод 2 '!H334</f>
        <v>0</v>
      </c>
      <c r="H158" s="90">
        <f>'дод 2 '!I334</f>
        <v>0</v>
      </c>
      <c r="I158" s="90">
        <f>'дод 2 '!J334</f>
        <v>0</v>
      </c>
      <c r="J158" s="90">
        <f>'дод 2 '!K334</f>
        <v>0</v>
      </c>
      <c r="K158" s="90">
        <f>'дод 2 '!L334</f>
        <v>0</v>
      </c>
      <c r="L158" s="90">
        <f>'дод 2 '!M334</f>
        <v>0</v>
      </c>
      <c r="M158" s="90">
        <f>'дод 2 '!N334</f>
        <v>0</v>
      </c>
      <c r="N158" s="90">
        <f>'дод 2 '!O334</f>
        <v>0</v>
      </c>
      <c r="O158" s="90">
        <f>'дод 2 '!P334</f>
        <v>0</v>
      </c>
      <c r="P158" s="184"/>
    </row>
    <row r="159" spans="1:16" s="29" customFormat="1" hidden="1" x14ac:dyDescent="0.25">
      <c r="A159" s="88"/>
      <c r="B159" s="88"/>
      <c r="C159" s="68" t="s">
        <v>537</v>
      </c>
      <c r="D159" s="90">
        <f>'дод 2 '!E335</f>
        <v>0</v>
      </c>
      <c r="E159" s="90">
        <f>'дод 2 '!F335</f>
        <v>0</v>
      </c>
      <c r="F159" s="90">
        <f>'дод 2 '!G335</f>
        <v>0</v>
      </c>
      <c r="G159" s="90">
        <f>'дод 2 '!H335</f>
        <v>0</v>
      </c>
      <c r="H159" s="90">
        <f>'дод 2 '!I335</f>
        <v>0</v>
      </c>
      <c r="I159" s="90">
        <f>'дод 2 '!J335</f>
        <v>0</v>
      </c>
      <c r="J159" s="90">
        <f>'дод 2 '!K335</f>
        <v>0</v>
      </c>
      <c r="K159" s="90">
        <f>'дод 2 '!L335</f>
        <v>0</v>
      </c>
      <c r="L159" s="90">
        <f>'дод 2 '!M335</f>
        <v>0</v>
      </c>
      <c r="M159" s="90">
        <f>'дод 2 '!N335</f>
        <v>0</v>
      </c>
      <c r="N159" s="90">
        <f>'дод 2 '!O335</f>
        <v>0</v>
      </c>
      <c r="O159" s="90">
        <f>'дод 2 '!P335</f>
        <v>0</v>
      </c>
      <c r="P159" s="184"/>
    </row>
    <row r="160" spans="1:16" s="29" customFormat="1" hidden="1" x14ac:dyDescent="0.25">
      <c r="A160" s="88"/>
      <c r="B160" s="88"/>
      <c r="C160" s="89" t="s">
        <v>357</v>
      </c>
      <c r="D160" s="90">
        <f>'дод 2 '!E336</f>
        <v>0</v>
      </c>
      <c r="E160" s="90">
        <f>'дод 2 '!F336</f>
        <v>0</v>
      </c>
      <c r="F160" s="90">
        <f>'дод 2 '!G336</f>
        <v>0</v>
      </c>
      <c r="G160" s="90">
        <f>'дод 2 '!H336</f>
        <v>0</v>
      </c>
      <c r="H160" s="90">
        <f>'дод 2 '!I336</f>
        <v>0</v>
      </c>
      <c r="I160" s="90">
        <f>'дод 2 '!J336</f>
        <v>0</v>
      </c>
      <c r="J160" s="90">
        <f>'дод 2 '!K336</f>
        <v>0</v>
      </c>
      <c r="K160" s="90">
        <f>'дод 2 '!L336</f>
        <v>0</v>
      </c>
      <c r="L160" s="90">
        <f>'дод 2 '!M336</f>
        <v>0</v>
      </c>
      <c r="M160" s="90">
        <f>'дод 2 '!N336</f>
        <v>0</v>
      </c>
      <c r="N160" s="90">
        <f>'дод 2 '!O336</f>
        <v>0</v>
      </c>
      <c r="O160" s="90">
        <f>'дод 2 '!P336</f>
        <v>0</v>
      </c>
      <c r="P160" s="184"/>
    </row>
    <row r="161" spans="1:16" s="29" customFormat="1" hidden="1" x14ac:dyDescent="0.25">
      <c r="A161" s="88"/>
      <c r="B161" s="88"/>
      <c r="C161" s="68" t="s">
        <v>538</v>
      </c>
      <c r="D161" s="90">
        <f>D157+D158</f>
        <v>19035700</v>
      </c>
      <c r="E161" s="90">
        <f t="shared" ref="E161:O161" si="62">E157+E158</f>
        <v>19035700</v>
      </c>
      <c r="F161" s="90">
        <f t="shared" si="62"/>
        <v>0</v>
      </c>
      <c r="G161" s="90">
        <f t="shared" si="62"/>
        <v>0</v>
      </c>
      <c r="H161" s="90">
        <f t="shared" si="62"/>
        <v>0</v>
      </c>
      <c r="I161" s="90">
        <f t="shared" si="62"/>
        <v>0</v>
      </c>
      <c r="J161" s="90">
        <f t="shared" si="62"/>
        <v>0</v>
      </c>
      <c r="K161" s="90">
        <f t="shared" si="62"/>
        <v>0</v>
      </c>
      <c r="L161" s="90">
        <f t="shared" si="62"/>
        <v>0</v>
      </c>
      <c r="M161" s="90">
        <f t="shared" si="62"/>
        <v>0</v>
      </c>
      <c r="N161" s="90">
        <f t="shared" si="62"/>
        <v>0</v>
      </c>
      <c r="O161" s="90">
        <f t="shared" si="62"/>
        <v>19035700</v>
      </c>
      <c r="P161" s="184"/>
    </row>
    <row r="162" spans="1:16" s="29" customFormat="1" hidden="1" x14ac:dyDescent="0.25">
      <c r="A162" s="88"/>
      <c r="B162" s="88"/>
      <c r="C162" s="89" t="s">
        <v>357</v>
      </c>
      <c r="D162" s="90">
        <f>D158+D160</f>
        <v>0</v>
      </c>
      <c r="E162" s="90">
        <f t="shared" ref="E162:O162" si="63">E158+E160</f>
        <v>0</v>
      </c>
      <c r="F162" s="90">
        <f t="shared" si="63"/>
        <v>0</v>
      </c>
      <c r="G162" s="90">
        <f t="shared" si="63"/>
        <v>0</v>
      </c>
      <c r="H162" s="90">
        <f t="shared" si="63"/>
        <v>0</v>
      </c>
      <c r="I162" s="90">
        <f t="shared" si="63"/>
        <v>0</v>
      </c>
      <c r="J162" s="90">
        <f t="shared" si="63"/>
        <v>0</v>
      </c>
      <c r="K162" s="90">
        <f t="shared" si="63"/>
        <v>0</v>
      </c>
      <c r="L162" s="90">
        <f t="shared" si="63"/>
        <v>0</v>
      </c>
      <c r="M162" s="90">
        <f t="shared" si="63"/>
        <v>0</v>
      </c>
      <c r="N162" s="90">
        <f t="shared" si="63"/>
        <v>0</v>
      </c>
      <c r="O162" s="90">
        <f t="shared" si="63"/>
        <v>0</v>
      </c>
      <c r="P162" s="184"/>
    </row>
    <row r="163" spans="1:16" s="28" customFormat="1" ht="47.25" hidden="1" x14ac:dyDescent="0.25">
      <c r="A163" s="57" t="s">
        <v>303</v>
      </c>
      <c r="B163" s="57" t="s">
        <v>49</v>
      </c>
      <c r="C163" s="61" t="s">
        <v>302</v>
      </c>
      <c r="D163" s="59">
        <f>'дод 2 '!E339</f>
        <v>1000000</v>
      </c>
      <c r="E163" s="59">
        <f>'дод 2 '!F339</f>
        <v>1000000</v>
      </c>
      <c r="F163" s="59">
        <f>'дод 2 '!G339</f>
        <v>0</v>
      </c>
      <c r="G163" s="59">
        <f>'дод 2 '!H339</f>
        <v>0</v>
      </c>
      <c r="H163" s="59">
        <f>'дод 2 '!I339</f>
        <v>0</v>
      </c>
      <c r="I163" s="59">
        <f>'дод 2 '!J339</f>
        <v>0</v>
      </c>
      <c r="J163" s="59">
        <f>'дод 2 '!K339</f>
        <v>0</v>
      </c>
      <c r="K163" s="59">
        <f>'дод 2 '!L339</f>
        <v>0</v>
      </c>
      <c r="L163" s="59">
        <f>'дод 2 '!M339</f>
        <v>0</v>
      </c>
      <c r="M163" s="59">
        <f>'дод 2 '!N339</f>
        <v>0</v>
      </c>
      <c r="N163" s="59">
        <f>'дод 2 '!O339</f>
        <v>0</v>
      </c>
      <c r="O163" s="59">
        <f>'дод 2 '!P339</f>
        <v>1000000</v>
      </c>
      <c r="P163" s="184"/>
    </row>
    <row r="164" spans="1:16" s="28" customFormat="1" hidden="1" x14ac:dyDescent="0.25">
      <c r="A164" s="57"/>
      <c r="B164" s="57"/>
      <c r="C164" s="68" t="s">
        <v>537</v>
      </c>
      <c r="D164" s="59">
        <f>'дод 2 '!E340</f>
        <v>0</v>
      </c>
      <c r="E164" s="59">
        <f>'дод 2 '!F340</f>
        <v>0</v>
      </c>
      <c r="F164" s="59">
        <f>'дод 2 '!G340</f>
        <v>0</v>
      </c>
      <c r="G164" s="59">
        <f>'дод 2 '!H340</f>
        <v>0</v>
      </c>
      <c r="H164" s="59">
        <f>'дод 2 '!I340</f>
        <v>0</v>
      </c>
      <c r="I164" s="59">
        <f>'дод 2 '!J340</f>
        <v>0</v>
      </c>
      <c r="J164" s="59">
        <f>'дод 2 '!K340</f>
        <v>0</v>
      </c>
      <c r="K164" s="59">
        <f>'дод 2 '!L340</f>
        <v>0</v>
      </c>
      <c r="L164" s="59">
        <f>'дод 2 '!M340</f>
        <v>0</v>
      </c>
      <c r="M164" s="59">
        <f>'дод 2 '!N340</f>
        <v>0</v>
      </c>
      <c r="N164" s="59">
        <f>'дод 2 '!O340</f>
        <v>0</v>
      </c>
      <c r="O164" s="59">
        <f>'дод 2 '!P340</f>
        <v>0</v>
      </c>
      <c r="P164" s="184"/>
    </row>
    <row r="165" spans="1:16" s="28" customFormat="1" hidden="1" x14ac:dyDescent="0.25">
      <c r="A165" s="57"/>
      <c r="B165" s="57"/>
      <c r="C165" s="68" t="s">
        <v>538</v>
      </c>
      <c r="D165" s="59">
        <f>D163+D164</f>
        <v>1000000</v>
      </c>
      <c r="E165" s="59">
        <f t="shared" ref="E165:O165" si="64">E163+E164</f>
        <v>1000000</v>
      </c>
      <c r="F165" s="59">
        <f t="shared" si="64"/>
        <v>0</v>
      </c>
      <c r="G165" s="59">
        <f t="shared" si="64"/>
        <v>0</v>
      </c>
      <c r="H165" s="59">
        <f t="shared" si="64"/>
        <v>0</v>
      </c>
      <c r="I165" s="59">
        <f t="shared" si="64"/>
        <v>0</v>
      </c>
      <c r="J165" s="59">
        <f t="shared" si="64"/>
        <v>0</v>
      </c>
      <c r="K165" s="59">
        <f t="shared" si="64"/>
        <v>0</v>
      </c>
      <c r="L165" s="59">
        <f t="shared" si="64"/>
        <v>0</v>
      </c>
      <c r="M165" s="59">
        <f t="shared" si="64"/>
        <v>0</v>
      </c>
      <c r="N165" s="59">
        <f t="shared" si="64"/>
        <v>0</v>
      </c>
      <c r="O165" s="59">
        <f t="shared" si="64"/>
        <v>1000000</v>
      </c>
      <c r="P165" s="184"/>
    </row>
    <row r="166" spans="1:16" s="28" customFormat="1" ht="47.25" hidden="1" x14ac:dyDescent="0.25">
      <c r="A166" s="57" t="s">
        <v>118</v>
      </c>
      <c r="B166" s="57" t="s">
        <v>49</v>
      </c>
      <c r="C166" s="61" t="s">
        <v>18</v>
      </c>
      <c r="D166" s="59">
        <f>'дод 2 '!E342+'дод 2 '!E35</f>
        <v>45654300</v>
      </c>
      <c r="E166" s="59">
        <f>'дод 2 '!F342+'дод 2 '!F35</f>
        <v>45654300</v>
      </c>
      <c r="F166" s="59">
        <f>'дод 2 '!G342+'дод 2 '!G35</f>
        <v>0</v>
      </c>
      <c r="G166" s="59">
        <f>'дод 2 '!H342+'дод 2 '!H35</f>
        <v>0</v>
      </c>
      <c r="H166" s="59">
        <f>'дод 2 '!I342+'дод 2 '!I35</f>
        <v>0</v>
      </c>
      <c r="I166" s="59">
        <f>'дод 2 '!J342+'дод 2 '!J35</f>
        <v>0</v>
      </c>
      <c r="J166" s="59">
        <f>'дод 2 '!K342+'дод 2 '!K35</f>
        <v>0</v>
      </c>
      <c r="K166" s="59">
        <f>'дод 2 '!L342+'дод 2 '!L35</f>
        <v>0</v>
      </c>
      <c r="L166" s="59">
        <f>'дод 2 '!M342+'дод 2 '!M35</f>
        <v>0</v>
      </c>
      <c r="M166" s="59">
        <f>'дод 2 '!N342+'дод 2 '!N35</f>
        <v>0</v>
      </c>
      <c r="N166" s="59">
        <f>'дод 2 '!O342+'дод 2 '!O35</f>
        <v>0</v>
      </c>
      <c r="O166" s="59">
        <f>'дод 2 '!P342+'дод 2 '!P35</f>
        <v>45654300</v>
      </c>
      <c r="P166" s="184"/>
    </row>
    <row r="167" spans="1:16" s="28" customFormat="1" hidden="1" x14ac:dyDescent="0.25">
      <c r="A167" s="57"/>
      <c r="B167" s="57"/>
      <c r="C167" s="68" t="s">
        <v>537</v>
      </c>
      <c r="D167" s="59">
        <f>'дод 2 '!E343+'дод 2 '!E36</f>
        <v>0</v>
      </c>
      <c r="E167" s="59">
        <f>'дод 2 '!F343+'дод 2 '!F36</f>
        <v>0</v>
      </c>
      <c r="F167" s="59">
        <f>'дод 2 '!G343+'дод 2 '!G36</f>
        <v>0</v>
      </c>
      <c r="G167" s="59">
        <f>'дод 2 '!H343+'дод 2 '!H36</f>
        <v>0</v>
      </c>
      <c r="H167" s="59">
        <f>'дод 2 '!I343+'дод 2 '!I36</f>
        <v>0</v>
      </c>
      <c r="I167" s="59">
        <f>'дод 2 '!J343+'дод 2 '!J36</f>
        <v>0</v>
      </c>
      <c r="J167" s="59">
        <f>'дод 2 '!K343+'дод 2 '!K36</f>
        <v>0</v>
      </c>
      <c r="K167" s="59">
        <f>'дод 2 '!L343+'дод 2 '!L36</f>
        <v>0</v>
      </c>
      <c r="L167" s="59">
        <f>'дод 2 '!M343+'дод 2 '!M36</f>
        <v>0</v>
      </c>
      <c r="M167" s="59">
        <f>'дод 2 '!N343+'дод 2 '!N36</f>
        <v>0</v>
      </c>
      <c r="N167" s="59">
        <f>'дод 2 '!O343+'дод 2 '!O36</f>
        <v>0</v>
      </c>
      <c r="O167" s="59">
        <f>'дод 2 '!P343+'дод 2 '!P36</f>
        <v>0</v>
      </c>
      <c r="P167" s="32"/>
    </row>
    <row r="168" spans="1:16" s="28" customFormat="1" hidden="1" x14ac:dyDescent="0.25">
      <c r="A168" s="57"/>
      <c r="B168" s="57"/>
      <c r="C168" s="68" t="s">
        <v>538</v>
      </c>
      <c r="D168" s="59">
        <f>D166+D167</f>
        <v>45654300</v>
      </c>
      <c r="E168" s="59">
        <f t="shared" ref="E168:O168" si="65">E166+E167</f>
        <v>45654300</v>
      </c>
      <c r="F168" s="59">
        <f t="shared" si="65"/>
        <v>0</v>
      </c>
      <c r="G168" s="59">
        <f t="shared" si="65"/>
        <v>0</v>
      </c>
      <c r="H168" s="59">
        <f t="shared" si="65"/>
        <v>0</v>
      </c>
      <c r="I168" s="59">
        <f t="shared" si="65"/>
        <v>0</v>
      </c>
      <c r="J168" s="59">
        <f t="shared" si="65"/>
        <v>0</v>
      </c>
      <c r="K168" s="59">
        <f t="shared" si="65"/>
        <v>0</v>
      </c>
      <c r="L168" s="59">
        <f t="shared" si="65"/>
        <v>0</v>
      </c>
      <c r="M168" s="59">
        <f t="shared" si="65"/>
        <v>0</v>
      </c>
      <c r="N168" s="59">
        <f t="shared" si="65"/>
        <v>0</v>
      </c>
      <c r="O168" s="59">
        <f t="shared" si="65"/>
        <v>45654300</v>
      </c>
      <c r="P168" s="32"/>
    </row>
    <row r="169" spans="1:16" s="28" customFormat="1" ht="47.25" hidden="1" x14ac:dyDescent="0.25">
      <c r="A169" s="57" t="s">
        <v>96</v>
      </c>
      <c r="B169" s="57" t="s">
        <v>49</v>
      </c>
      <c r="C169" s="61" t="s">
        <v>366</v>
      </c>
      <c r="D169" s="59">
        <f>'дод 2 '!E345</f>
        <v>782300</v>
      </c>
      <c r="E169" s="59">
        <f>'дод 2 '!F345</f>
        <v>782300</v>
      </c>
      <c r="F169" s="59">
        <f>'дод 2 '!G345</f>
        <v>0</v>
      </c>
      <c r="G169" s="59">
        <f>'дод 2 '!H345</f>
        <v>0</v>
      </c>
      <c r="H169" s="59">
        <f>'дод 2 '!I345</f>
        <v>0</v>
      </c>
      <c r="I169" s="59">
        <f>'дод 2 '!J345</f>
        <v>0</v>
      </c>
      <c r="J169" s="59">
        <f>'дод 2 '!K345</f>
        <v>0</v>
      </c>
      <c r="K169" s="59">
        <f>'дод 2 '!L345</f>
        <v>0</v>
      </c>
      <c r="L169" s="59">
        <f>'дод 2 '!M345</f>
        <v>0</v>
      </c>
      <c r="M169" s="59">
        <f>'дод 2 '!N345</f>
        <v>0</v>
      </c>
      <c r="N169" s="59">
        <f>'дод 2 '!O345</f>
        <v>0</v>
      </c>
      <c r="O169" s="59">
        <f>'дод 2 '!P345</f>
        <v>782300</v>
      </c>
      <c r="P169" s="184"/>
    </row>
    <row r="170" spans="1:16" s="29" customFormat="1" hidden="1" x14ac:dyDescent="0.25">
      <c r="A170" s="88"/>
      <c r="B170" s="88"/>
      <c r="C170" s="96" t="s">
        <v>357</v>
      </c>
      <c r="D170" s="90">
        <f>'дод 2 '!E346</f>
        <v>782300</v>
      </c>
      <c r="E170" s="90">
        <f>'дод 2 '!F346</f>
        <v>782300</v>
      </c>
      <c r="F170" s="90">
        <f>'дод 2 '!G346</f>
        <v>0</v>
      </c>
      <c r="G170" s="90">
        <f>'дод 2 '!H346</f>
        <v>0</v>
      </c>
      <c r="H170" s="90">
        <f>'дод 2 '!I346</f>
        <v>0</v>
      </c>
      <c r="I170" s="90">
        <f>'дод 2 '!J346</f>
        <v>0</v>
      </c>
      <c r="J170" s="90">
        <f>'дод 2 '!K346</f>
        <v>0</v>
      </c>
      <c r="K170" s="90">
        <f>'дод 2 '!L346</f>
        <v>0</v>
      </c>
      <c r="L170" s="90">
        <f>'дод 2 '!M346</f>
        <v>0</v>
      </c>
      <c r="M170" s="90">
        <f>'дод 2 '!N346</f>
        <v>0</v>
      </c>
      <c r="N170" s="90">
        <f>'дод 2 '!O346</f>
        <v>0</v>
      </c>
      <c r="O170" s="90">
        <f>'дод 2 '!P346</f>
        <v>782300</v>
      </c>
      <c r="P170" s="184"/>
    </row>
    <row r="171" spans="1:16" s="29" customFormat="1" hidden="1" x14ac:dyDescent="0.25">
      <c r="A171" s="88"/>
      <c r="B171" s="88"/>
      <c r="C171" s="68" t="s">
        <v>537</v>
      </c>
      <c r="D171" s="90">
        <f>'дод 2 '!E347</f>
        <v>0</v>
      </c>
      <c r="E171" s="90">
        <f>'дод 2 '!F347</f>
        <v>0</v>
      </c>
      <c r="F171" s="90">
        <f>'дод 2 '!G347</f>
        <v>0</v>
      </c>
      <c r="G171" s="90">
        <f>'дод 2 '!H347</f>
        <v>0</v>
      </c>
      <c r="H171" s="90">
        <f>'дод 2 '!I347</f>
        <v>0</v>
      </c>
      <c r="I171" s="90">
        <f>'дод 2 '!J347</f>
        <v>0</v>
      </c>
      <c r="J171" s="90">
        <f>'дод 2 '!K347</f>
        <v>0</v>
      </c>
      <c r="K171" s="90">
        <f>'дод 2 '!L347</f>
        <v>0</v>
      </c>
      <c r="L171" s="90">
        <f>'дод 2 '!M347</f>
        <v>0</v>
      </c>
      <c r="M171" s="90">
        <f>'дод 2 '!N347</f>
        <v>0</v>
      </c>
      <c r="N171" s="90">
        <f>'дод 2 '!O347</f>
        <v>0</v>
      </c>
      <c r="O171" s="90">
        <f>'дод 2 '!P347</f>
        <v>0</v>
      </c>
      <c r="P171" s="184"/>
    </row>
    <row r="172" spans="1:16" s="29" customFormat="1" hidden="1" x14ac:dyDescent="0.25">
      <c r="A172" s="88"/>
      <c r="B172" s="88"/>
      <c r="C172" s="89" t="s">
        <v>357</v>
      </c>
      <c r="D172" s="90">
        <f>'дод 2 '!E348</f>
        <v>0</v>
      </c>
      <c r="E172" s="90">
        <f>'дод 2 '!F348</f>
        <v>0</v>
      </c>
      <c r="F172" s="90">
        <f>'дод 2 '!G348</f>
        <v>0</v>
      </c>
      <c r="G172" s="90">
        <f>'дод 2 '!H348</f>
        <v>0</v>
      </c>
      <c r="H172" s="90">
        <f>'дод 2 '!I348</f>
        <v>0</v>
      </c>
      <c r="I172" s="90">
        <f>'дод 2 '!J348</f>
        <v>0</v>
      </c>
      <c r="J172" s="90">
        <f>'дод 2 '!K348</f>
        <v>0</v>
      </c>
      <c r="K172" s="90">
        <f>'дод 2 '!L348</f>
        <v>0</v>
      </c>
      <c r="L172" s="90">
        <f>'дод 2 '!M348</f>
        <v>0</v>
      </c>
      <c r="M172" s="90">
        <f>'дод 2 '!N348</f>
        <v>0</v>
      </c>
      <c r="N172" s="90">
        <f>'дод 2 '!O348</f>
        <v>0</v>
      </c>
      <c r="O172" s="90">
        <f>'дод 2 '!P348</f>
        <v>0</v>
      </c>
      <c r="P172" s="184"/>
    </row>
    <row r="173" spans="1:16" s="29" customFormat="1" hidden="1" x14ac:dyDescent="0.25">
      <c r="A173" s="88"/>
      <c r="B173" s="88"/>
      <c r="C173" s="68" t="s">
        <v>538</v>
      </c>
      <c r="D173" s="90">
        <f>D169+D171</f>
        <v>782300</v>
      </c>
      <c r="E173" s="90">
        <f t="shared" ref="E173:O173" si="66">E169+E171</f>
        <v>782300</v>
      </c>
      <c r="F173" s="90">
        <f t="shared" si="66"/>
        <v>0</v>
      </c>
      <c r="G173" s="90">
        <f t="shared" si="66"/>
        <v>0</v>
      </c>
      <c r="H173" s="90">
        <f t="shared" si="66"/>
        <v>0</v>
      </c>
      <c r="I173" s="90">
        <f t="shared" si="66"/>
        <v>0</v>
      </c>
      <c r="J173" s="90">
        <f t="shared" si="66"/>
        <v>0</v>
      </c>
      <c r="K173" s="90">
        <f t="shared" si="66"/>
        <v>0</v>
      </c>
      <c r="L173" s="90">
        <f t="shared" si="66"/>
        <v>0</v>
      </c>
      <c r="M173" s="90">
        <f t="shared" si="66"/>
        <v>0</v>
      </c>
      <c r="N173" s="90">
        <f t="shared" si="66"/>
        <v>0</v>
      </c>
      <c r="O173" s="90">
        <f t="shared" si="66"/>
        <v>782300</v>
      </c>
      <c r="P173" s="184"/>
    </row>
    <row r="174" spans="1:16" s="29" customFormat="1" hidden="1" x14ac:dyDescent="0.25">
      <c r="A174" s="88"/>
      <c r="B174" s="88"/>
      <c r="C174" s="89" t="s">
        <v>357</v>
      </c>
      <c r="D174" s="90">
        <f>D170+D172</f>
        <v>782300</v>
      </c>
      <c r="E174" s="90">
        <f t="shared" ref="E174:O174" si="67">E170+E172</f>
        <v>782300</v>
      </c>
      <c r="F174" s="90">
        <f t="shared" si="67"/>
        <v>0</v>
      </c>
      <c r="G174" s="90">
        <f t="shared" si="67"/>
        <v>0</v>
      </c>
      <c r="H174" s="90">
        <f t="shared" si="67"/>
        <v>0</v>
      </c>
      <c r="I174" s="90">
        <f t="shared" si="67"/>
        <v>0</v>
      </c>
      <c r="J174" s="90">
        <f t="shared" si="67"/>
        <v>0</v>
      </c>
      <c r="K174" s="90">
        <f t="shared" si="67"/>
        <v>0</v>
      </c>
      <c r="L174" s="90">
        <f t="shared" si="67"/>
        <v>0</v>
      </c>
      <c r="M174" s="90">
        <f t="shared" si="67"/>
        <v>0</v>
      </c>
      <c r="N174" s="90">
        <f t="shared" si="67"/>
        <v>0</v>
      </c>
      <c r="O174" s="90">
        <f t="shared" si="67"/>
        <v>782300</v>
      </c>
      <c r="P174" s="184"/>
    </row>
    <row r="175" spans="1:16" s="28" customFormat="1" ht="47.25" hidden="1" x14ac:dyDescent="0.25">
      <c r="A175" s="57" t="s">
        <v>295</v>
      </c>
      <c r="B175" s="57" t="s">
        <v>47</v>
      </c>
      <c r="C175" s="61" t="s">
        <v>367</v>
      </c>
      <c r="D175" s="59">
        <f>'дод 2 '!E351</f>
        <v>287700</v>
      </c>
      <c r="E175" s="59">
        <f>'дод 2 '!F351</f>
        <v>287700</v>
      </c>
      <c r="F175" s="59">
        <f>'дод 2 '!G351</f>
        <v>0</v>
      </c>
      <c r="G175" s="59">
        <f>'дод 2 '!H351</f>
        <v>0</v>
      </c>
      <c r="H175" s="59">
        <f>'дод 2 '!I351</f>
        <v>0</v>
      </c>
      <c r="I175" s="59">
        <f>'дод 2 '!J351</f>
        <v>0</v>
      </c>
      <c r="J175" s="59">
        <f>'дод 2 '!K351</f>
        <v>0</v>
      </c>
      <c r="K175" s="59">
        <f>'дод 2 '!L351</f>
        <v>0</v>
      </c>
      <c r="L175" s="59">
        <f>'дод 2 '!M351</f>
        <v>0</v>
      </c>
      <c r="M175" s="59">
        <f>'дод 2 '!N351</f>
        <v>0</v>
      </c>
      <c r="N175" s="59">
        <f>'дод 2 '!O351</f>
        <v>0</v>
      </c>
      <c r="O175" s="59">
        <f>'дод 2 '!P351</f>
        <v>287700</v>
      </c>
      <c r="P175" s="184"/>
    </row>
    <row r="176" spans="1:16" s="29" customFormat="1" hidden="1" x14ac:dyDescent="0.25">
      <c r="A176" s="88"/>
      <c r="B176" s="88"/>
      <c r="C176" s="96" t="s">
        <v>357</v>
      </c>
      <c r="D176" s="90">
        <f>'дод 2 '!E352</f>
        <v>287700</v>
      </c>
      <c r="E176" s="90">
        <f>'дод 2 '!F352</f>
        <v>287700</v>
      </c>
      <c r="F176" s="90">
        <f>'дод 2 '!G352</f>
        <v>0</v>
      </c>
      <c r="G176" s="90">
        <f>'дод 2 '!H352</f>
        <v>0</v>
      </c>
      <c r="H176" s="90">
        <f>'дод 2 '!I352</f>
        <v>0</v>
      </c>
      <c r="I176" s="90">
        <f>'дод 2 '!J352</f>
        <v>0</v>
      </c>
      <c r="J176" s="90">
        <f>'дод 2 '!K352</f>
        <v>0</v>
      </c>
      <c r="K176" s="90">
        <f>'дод 2 '!L352</f>
        <v>0</v>
      </c>
      <c r="L176" s="90">
        <f>'дод 2 '!M352</f>
        <v>0</v>
      </c>
      <c r="M176" s="90">
        <f>'дод 2 '!N352</f>
        <v>0</v>
      </c>
      <c r="N176" s="90">
        <f>'дод 2 '!O352</f>
        <v>0</v>
      </c>
      <c r="O176" s="90">
        <f>'дод 2 '!P352</f>
        <v>287700</v>
      </c>
      <c r="P176" s="184"/>
    </row>
    <row r="177" spans="1:16" s="29" customFormat="1" hidden="1" x14ac:dyDescent="0.25">
      <c r="A177" s="88"/>
      <c r="B177" s="88"/>
      <c r="C177" s="68" t="s">
        <v>537</v>
      </c>
      <c r="D177" s="90">
        <f>'дод 2 '!E353</f>
        <v>0</v>
      </c>
      <c r="E177" s="90">
        <f>'дод 2 '!F353</f>
        <v>0</v>
      </c>
      <c r="F177" s="90">
        <f>'дод 2 '!G353</f>
        <v>0</v>
      </c>
      <c r="G177" s="90">
        <f>'дод 2 '!H353</f>
        <v>0</v>
      </c>
      <c r="H177" s="90">
        <f>'дод 2 '!I353</f>
        <v>0</v>
      </c>
      <c r="I177" s="90">
        <f>'дод 2 '!J353</f>
        <v>0</v>
      </c>
      <c r="J177" s="90">
        <f>'дод 2 '!K353</f>
        <v>0</v>
      </c>
      <c r="K177" s="90">
        <f>'дод 2 '!L353</f>
        <v>0</v>
      </c>
      <c r="L177" s="90">
        <f>'дод 2 '!M353</f>
        <v>0</v>
      </c>
      <c r="M177" s="90">
        <f>'дод 2 '!N353</f>
        <v>0</v>
      </c>
      <c r="N177" s="90">
        <f>'дод 2 '!O353</f>
        <v>0</v>
      </c>
      <c r="O177" s="90">
        <f>'дод 2 '!P353</f>
        <v>0</v>
      </c>
      <c r="P177" s="184"/>
    </row>
    <row r="178" spans="1:16" s="29" customFormat="1" hidden="1" x14ac:dyDescent="0.25">
      <c r="A178" s="88"/>
      <c r="B178" s="88"/>
      <c r="C178" s="89" t="s">
        <v>357</v>
      </c>
      <c r="D178" s="90">
        <f>'дод 2 '!E354</f>
        <v>0</v>
      </c>
      <c r="E178" s="90">
        <f>'дод 2 '!F354</f>
        <v>0</v>
      </c>
      <c r="F178" s="90">
        <f>'дод 2 '!G354</f>
        <v>0</v>
      </c>
      <c r="G178" s="90">
        <f>'дод 2 '!H354</f>
        <v>0</v>
      </c>
      <c r="H178" s="90">
        <f>'дод 2 '!I354</f>
        <v>0</v>
      </c>
      <c r="I178" s="90">
        <f>'дод 2 '!J354</f>
        <v>0</v>
      </c>
      <c r="J178" s="90">
        <f>'дод 2 '!K354</f>
        <v>0</v>
      </c>
      <c r="K178" s="90">
        <f>'дод 2 '!L354</f>
        <v>0</v>
      </c>
      <c r="L178" s="90">
        <f>'дод 2 '!M354</f>
        <v>0</v>
      </c>
      <c r="M178" s="90">
        <f>'дод 2 '!N354</f>
        <v>0</v>
      </c>
      <c r="N178" s="90">
        <f>'дод 2 '!O354</f>
        <v>0</v>
      </c>
      <c r="O178" s="90">
        <f>'дод 2 '!P354</f>
        <v>0</v>
      </c>
      <c r="P178" s="184"/>
    </row>
    <row r="179" spans="1:16" s="29" customFormat="1" hidden="1" x14ac:dyDescent="0.25">
      <c r="A179" s="88"/>
      <c r="B179" s="88"/>
      <c r="C179" s="68" t="s">
        <v>538</v>
      </c>
      <c r="D179" s="90">
        <f>D175+D177</f>
        <v>287700</v>
      </c>
      <c r="E179" s="90">
        <f t="shared" ref="E179:O179" si="68">E175+E177</f>
        <v>287700</v>
      </c>
      <c r="F179" s="90">
        <f t="shared" si="68"/>
        <v>0</v>
      </c>
      <c r="G179" s="90">
        <f t="shared" si="68"/>
        <v>0</v>
      </c>
      <c r="H179" s="90">
        <f t="shared" si="68"/>
        <v>0</v>
      </c>
      <c r="I179" s="90">
        <f t="shared" si="68"/>
        <v>0</v>
      </c>
      <c r="J179" s="90">
        <f t="shared" si="68"/>
        <v>0</v>
      </c>
      <c r="K179" s="90">
        <f t="shared" si="68"/>
        <v>0</v>
      </c>
      <c r="L179" s="90">
        <f t="shared" si="68"/>
        <v>0</v>
      </c>
      <c r="M179" s="90">
        <f t="shared" si="68"/>
        <v>0</v>
      </c>
      <c r="N179" s="90">
        <f t="shared" si="68"/>
        <v>0</v>
      </c>
      <c r="O179" s="90">
        <f t="shared" si="68"/>
        <v>287700</v>
      </c>
      <c r="P179" s="184"/>
    </row>
    <row r="180" spans="1:16" s="29" customFormat="1" hidden="1" x14ac:dyDescent="0.25">
      <c r="A180" s="88"/>
      <c r="B180" s="88"/>
      <c r="C180" s="89" t="s">
        <v>357</v>
      </c>
      <c r="D180" s="90">
        <f>D176+D178</f>
        <v>287700</v>
      </c>
      <c r="E180" s="90">
        <f t="shared" ref="E180:O180" si="69">E176+E178</f>
        <v>287700</v>
      </c>
      <c r="F180" s="90">
        <f t="shared" si="69"/>
        <v>0</v>
      </c>
      <c r="G180" s="90">
        <f t="shared" si="69"/>
        <v>0</v>
      </c>
      <c r="H180" s="90">
        <f t="shared" si="69"/>
        <v>0</v>
      </c>
      <c r="I180" s="90">
        <f t="shared" si="69"/>
        <v>0</v>
      </c>
      <c r="J180" s="90">
        <f t="shared" si="69"/>
        <v>0</v>
      </c>
      <c r="K180" s="90">
        <f t="shared" si="69"/>
        <v>0</v>
      </c>
      <c r="L180" s="90">
        <f t="shared" si="69"/>
        <v>0</v>
      </c>
      <c r="M180" s="90">
        <f t="shared" si="69"/>
        <v>0</v>
      </c>
      <c r="N180" s="90">
        <f t="shared" si="69"/>
        <v>0</v>
      </c>
      <c r="O180" s="90">
        <f t="shared" si="69"/>
        <v>287700</v>
      </c>
      <c r="P180" s="184"/>
    </row>
    <row r="181" spans="1:16" s="28" customFormat="1" ht="63" hidden="1" x14ac:dyDescent="0.25">
      <c r="A181" s="57" t="s">
        <v>97</v>
      </c>
      <c r="B181" s="57" t="s">
        <v>45</v>
      </c>
      <c r="C181" s="61" t="s">
        <v>27</v>
      </c>
      <c r="D181" s="59">
        <f>'дод 2 '!E357</f>
        <v>26125300</v>
      </c>
      <c r="E181" s="59">
        <f>'дод 2 '!F357</f>
        <v>26125300</v>
      </c>
      <c r="F181" s="59">
        <f>'дод 2 '!G357</f>
        <v>19405100</v>
      </c>
      <c r="G181" s="59">
        <f>'дод 2 '!H357</f>
        <v>1117300</v>
      </c>
      <c r="H181" s="59">
        <f>'дод 2 '!I357</f>
        <v>0</v>
      </c>
      <c r="I181" s="59">
        <f>'дод 2 '!J357</f>
        <v>68600</v>
      </c>
      <c r="J181" s="59">
        <f>'дод 2 '!K357</f>
        <v>0</v>
      </c>
      <c r="K181" s="59">
        <f>'дод 2 '!L357</f>
        <v>68600</v>
      </c>
      <c r="L181" s="59">
        <f>'дод 2 '!M357</f>
        <v>56100</v>
      </c>
      <c r="M181" s="59">
        <f>'дод 2 '!N357</f>
        <v>0</v>
      </c>
      <c r="N181" s="59">
        <f>'дод 2 '!O357</f>
        <v>0</v>
      </c>
      <c r="O181" s="59">
        <f>'дод 2 '!P357</f>
        <v>26193900</v>
      </c>
      <c r="P181" s="184"/>
    </row>
    <row r="182" spans="1:16" s="28" customFormat="1" hidden="1" x14ac:dyDescent="0.25">
      <c r="A182" s="57"/>
      <c r="B182" s="57"/>
      <c r="C182" s="68" t="s">
        <v>537</v>
      </c>
      <c r="D182" s="59">
        <f>'дод 2 '!E358</f>
        <v>0</v>
      </c>
      <c r="E182" s="59">
        <f>'дод 2 '!F358</f>
        <v>0</v>
      </c>
      <c r="F182" s="59">
        <f>'дод 2 '!G358</f>
        <v>0</v>
      </c>
      <c r="G182" s="59">
        <f>'дод 2 '!H358</f>
        <v>0</v>
      </c>
      <c r="H182" s="59">
        <f>'дод 2 '!I358</f>
        <v>0</v>
      </c>
      <c r="I182" s="59">
        <f>'дод 2 '!J358</f>
        <v>0</v>
      </c>
      <c r="J182" s="59">
        <f>'дод 2 '!K358</f>
        <v>0</v>
      </c>
      <c r="K182" s="59">
        <f>'дод 2 '!L358</f>
        <v>0</v>
      </c>
      <c r="L182" s="59">
        <f>'дод 2 '!M358</f>
        <v>0</v>
      </c>
      <c r="M182" s="59">
        <f>'дод 2 '!N358</f>
        <v>0</v>
      </c>
      <c r="N182" s="59">
        <f>'дод 2 '!O358</f>
        <v>0</v>
      </c>
      <c r="O182" s="59">
        <f>'дод 2 '!P358</f>
        <v>0</v>
      </c>
      <c r="P182" s="184"/>
    </row>
    <row r="183" spans="1:16" s="28" customFormat="1" hidden="1" x14ac:dyDescent="0.25">
      <c r="A183" s="57"/>
      <c r="B183" s="57"/>
      <c r="C183" s="68" t="s">
        <v>538</v>
      </c>
      <c r="D183" s="59">
        <f>D182+D181</f>
        <v>26125300</v>
      </c>
      <c r="E183" s="59">
        <f t="shared" ref="E183:O183" si="70">E182+E181</f>
        <v>26125300</v>
      </c>
      <c r="F183" s="59">
        <f t="shared" si="70"/>
        <v>19405100</v>
      </c>
      <c r="G183" s="59">
        <f t="shared" si="70"/>
        <v>1117300</v>
      </c>
      <c r="H183" s="59">
        <f t="shared" si="70"/>
        <v>0</v>
      </c>
      <c r="I183" s="59">
        <f t="shared" si="70"/>
        <v>68600</v>
      </c>
      <c r="J183" s="59">
        <f t="shared" si="70"/>
        <v>0</v>
      </c>
      <c r="K183" s="59">
        <f t="shared" si="70"/>
        <v>68600</v>
      </c>
      <c r="L183" s="59">
        <f t="shared" si="70"/>
        <v>56100</v>
      </c>
      <c r="M183" s="59">
        <f t="shared" si="70"/>
        <v>0</v>
      </c>
      <c r="N183" s="59">
        <f t="shared" si="70"/>
        <v>0</v>
      </c>
      <c r="O183" s="59">
        <f t="shared" si="70"/>
        <v>26193900</v>
      </c>
      <c r="P183" s="184"/>
    </row>
    <row r="184" spans="1:16" s="28" customFormat="1" ht="78.75" hidden="1" x14ac:dyDescent="0.25">
      <c r="A184" s="57" t="s">
        <v>312</v>
      </c>
      <c r="B184" s="57" t="s">
        <v>95</v>
      </c>
      <c r="C184" s="68" t="s">
        <v>313</v>
      </c>
      <c r="D184" s="59">
        <f>SUM('дод 2 '!E417)</f>
        <v>116300</v>
      </c>
      <c r="E184" s="59">
        <f>SUM('дод 2 '!F417)</f>
        <v>116300</v>
      </c>
      <c r="F184" s="59">
        <f>SUM('дод 2 '!G417)</f>
        <v>0</v>
      </c>
      <c r="G184" s="59">
        <f>SUM('дод 2 '!H417)</f>
        <v>0</v>
      </c>
      <c r="H184" s="59">
        <f>SUM('дод 2 '!I417)</f>
        <v>0</v>
      </c>
      <c r="I184" s="59">
        <f>SUM('дод 2 '!J417)</f>
        <v>0</v>
      </c>
      <c r="J184" s="59">
        <f>SUM('дод 2 '!K417)</f>
        <v>0</v>
      </c>
      <c r="K184" s="59">
        <f>SUM('дод 2 '!L417)</f>
        <v>0</v>
      </c>
      <c r="L184" s="59">
        <f>SUM('дод 2 '!M417)</f>
        <v>0</v>
      </c>
      <c r="M184" s="59">
        <f>SUM('дод 2 '!N417)</f>
        <v>0</v>
      </c>
      <c r="N184" s="59">
        <f>SUM('дод 2 '!O417)</f>
        <v>0</v>
      </c>
      <c r="O184" s="59">
        <f>SUM('дод 2 '!P417)</f>
        <v>116300</v>
      </c>
      <c r="P184" s="184"/>
    </row>
    <row r="185" spans="1:16" s="28" customFormat="1" hidden="1" x14ac:dyDescent="0.25">
      <c r="A185" s="57"/>
      <c r="B185" s="57"/>
      <c r="C185" s="68" t="s">
        <v>537</v>
      </c>
      <c r="D185" s="59">
        <f>SUM('дод 2 '!E418)</f>
        <v>0</v>
      </c>
      <c r="E185" s="59">
        <f>SUM('дод 2 '!F418)</f>
        <v>0</v>
      </c>
      <c r="F185" s="59">
        <f>SUM('дод 2 '!G418)</f>
        <v>0</v>
      </c>
      <c r="G185" s="59">
        <f>SUM('дод 2 '!H418)</f>
        <v>0</v>
      </c>
      <c r="H185" s="59">
        <f>SUM('дод 2 '!I418)</f>
        <v>0</v>
      </c>
      <c r="I185" s="59">
        <f>SUM('дод 2 '!J418)</f>
        <v>0</v>
      </c>
      <c r="J185" s="59">
        <f>SUM('дод 2 '!K418)</f>
        <v>0</v>
      </c>
      <c r="K185" s="59">
        <f>SUM('дод 2 '!L418)</f>
        <v>0</v>
      </c>
      <c r="L185" s="59">
        <f>SUM('дод 2 '!M418)</f>
        <v>0</v>
      </c>
      <c r="M185" s="59">
        <f>SUM('дод 2 '!N418)</f>
        <v>0</v>
      </c>
      <c r="N185" s="59">
        <f>SUM('дод 2 '!O418)</f>
        <v>0</v>
      </c>
      <c r="O185" s="59">
        <f>SUM('дод 2 '!P418)</f>
        <v>0</v>
      </c>
      <c r="P185" s="184"/>
    </row>
    <row r="186" spans="1:16" s="28" customFormat="1" hidden="1" x14ac:dyDescent="0.25">
      <c r="A186" s="57"/>
      <c r="B186" s="57"/>
      <c r="C186" s="68" t="s">
        <v>538</v>
      </c>
      <c r="D186" s="59">
        <f>D184+D185</f>
        <v>116300</v>
      </c>
      <c r="E186" s="59">
        <f t="shared" ref="E186:O186" si="71">E184+E185</f>
        <v>116300</v>
      </c>
      <c r="F186" s="59">
        <f t="shared" si="71"/>
        <v>0</v>
      </c>
      <c r="G186" s="59">
        <f t="shared" si="71"/>
        <v>0</v>
      </c>
      <c r="H186" s="59">
        <f t="shared" si="71"/>
        <v>0</v>
      </c>
      <c r="I186" s="59">
        <f t="shared" si="71"/>
        <v>0</v>
      </c>
      <c r="J186" s="59">
        <f t="shared" si="71"/>
        <v>0</v>
      </c>
      <c r="K186" s="59">
        <f t="shared" si="71"/>
        <v>0</v>
      </c>
      <c r="L186" s="59">
        <f t="shared" si="71"/>
        <v>0</v>
      </c>
      <c r="M186" s="59">
        <f t="shared" si="71"/>
        <v>0</v>
      </c>
      <c r="N186" s="59">
        <f t="shared" si="71"/>
        <v>0</v>
      </c>
      <c r="O186" s="59">
        <f t="shared" si="71"/>
        <v>116300</v>
      </c>
      <c r="P186" s="184"/>
    </row>
    <row r="187" spans="1:16" s="29" customFormat="1" ht="31.5" hidden="1" x14ac:dyDescent="0.25">
      <c r="A187" s="57" t="s">
        <v>98</v>
      </c>
      <c r="B187" s="57" t="s">
        <v>95</v>
      </c>
      <c r="C187" s="61" t="s">
        <v>28</v>
      </c>
      <c r="D187" s="59">
        <f>'дод 2 '!E420</f>
        <v>170000</v>
      </c>
      <c r="E187" s="59">
        <f>'дод 2 '!F420</f>
        <v>170000</v>
      </c>
      <c r="F187" s="59">
        <f>'дод 2 '!G420</f>
        <v>0</v>
      </c>
      <c r="G187" s="59">
        <f>'дод 2 '!H420</f>
        <v>0</v>
      </c>
      <c r="H187" s="59">
        <f>'дод 2 '!I420</f>
        <v>0</v>
      </c>
      <c r="I187" s="59">
        <f>'дод 2 '!J420</f>
        <v>0</v>
      </c>
      <c r="J187" s="59">
        <f>'дод 2 '!K420</f>
        <v>0</v>
      </c>
      <c r="K187" s="59">
        <f>'дод 2 '!L420</f>
        <v>0</v>
      </c>
      <c r="L187" s="59">
        <f>'дод 2 '!M420</f>
        <v>0</v>
      </c>
      <c r="M187" s="59">
        <f>'дод 2 '!N420</f>
        <v>0</v>
      </c>
      <c r="N187" s="59">
        <f>'дод 2 '!O420</f>
        <v>0</v>
      </c>
      <c r="O187" s="59">
        <f>'дод 2 '!P420</f>
        <v>170000</v>
      </c>
      <c r="P187" s="184"/>
    </row>
    <row r="188" spans="1:16" s="29" customFormat="1" hidden="1" x14ac:dyDescent="0.25">
      <c r="A188" s="57"/>
      <c r="B188" s="57"/>
      <c r="C188" s="68" t="s">
        <v>537</v>
      </c>
      <c r="D188" s="59">
        <f>'дод 2 '!E421</f>
        <v>0</v>
      </c>
      <c r="E188" s="59">
        <f>'дод 2 '!F421</f>
        <v>0</v>
      </c>
      <c r="F188" s="59">
        <f>'дод 2 '!G421</f>
        <v>0</v>
      </c>
      <c r="G188" s="59">
        <f>'дод 2 '!H421</f>
        <v>0</v>
      </c>
      <c r="H188" s="59">
        <f>'дод 2 '!I421</f>
        <v>0</v>
      </c>
      <c r="I188" s="59">
        <f>'дод 2 '!J421</f>
        <v>0</v>
      </c>
      <c r="J188" s="59">
        <f>'дод 2 '!K421</f>
        <v>0</v>
      </c>
      <c r="K188" s="59">
        <f>'дод 2 '!L421</f>
        <v>0</v>
      </c>
      <c r="L188" s="59">
        <f>'дод 2 '!M421</f>
        <v>0</v>
      </c>
      <c r="M188" s="59">
        <f>'дод 2 '!N421</f>
        <v>0</v>
      </c>
      <c r="N188" s="59">
        <f>'дод 2 '!O421</f>
        <v>0</v>
      </c>
      <c r="O188" s="59">
        <f>'дод 2 '!P421</f>
        <v>0</v>
      </c>
      <c r="P188" s="184"/>
    </row>
    <row r="189" spans="1:16" s="29" customFormat="1" hidden="1" x14ac:dyDescent="0.25">
      <c r="A189" s="57"/>
      <c r="B189" s="57"/>
      <c r="C189" s="68" t="s">
        <v>538</v>
      </c>
      <c r="D189" s="59">
        <f>D187+D188</f>
        <v>170000</v>
      </c>
      <c r="E189" s="59">
        <f t="shared" ref="E189:O189" si="72">E187+E188</f>
        <v>170000</v>
      </c>
      <c r="F189" s="59">
        <f t="shared" si="72"/>
        <v>0</v>
      </c>
      <c r="G189" s="59">
        <f t="shared" si="72"/>
        <v>0</v>
      </c>
      <c r="H189" s="59">
        <f t="shared" si="72"/>
        <v>0</v>
      </c>
      <c r="I189" s="59">
        <f t="shared" si="72"/>
        <v>0</v>
      </c>
      <c r="J189" s="59">
        <f t="shared" si="72"/>
        <v>0</v>
      </c>
      <c r="K189" s="59">
        <f t="shared" si="72"/>
        <v>0</v>
      </c>
      <c r="L189" s="59">
        <f t="shared" si="72"/>
        <v>0</v>
      </c>
      <c r="M189" s="59">
        <f t="shared" si="72"/>
        <v>0</v>
      </c>
      <c r="N189" s="59">
        <f t="shared" si="72"/>
        <v>0</v>
      </c>
      <c r="O189" s="59">
        <f t="shared" si="72"/>
        <v>170000</v>
      </c>
      <c r="P189" s="184"/>
    </row>
    <row r="190" spans="1:16" s="29" customFormat="1" ht="31.5" hidden="1" x14ac:dyDescent="0.25">
      <c r="A190" s="57" t="s">
        <v>119</v>
      </c>
      <c r="B190" s="57" t="s">
        <v>95</v>
      </c>
      <c r="C190" s="61" t="s">
        <v>459</v>
      </c>
      <c r="D190" s="59">
        <f>'дод 2 '!E38</f>
        <v>4383800</v>
      </c>
      <c r="E190" s="59">
        <f>'дод 2 '!F38</f>
        <v>4383800</v>
      </c>
      <c r="F190" s="59">
        <f>'дод 2 '!G38</f>
        <v>3236100</v>
      </c>
      <c r="G190" s="59">
        <f>'дод 2 '!H38</f>
        <v>106600</v>
      </c>
      <c r="H190" s="59">
        <f>'дод 2 '!I38</f>
        <v>0</v>
      </c>
      <c r="I190" s="59">
        <f>'дод 2 '!J38</f>
        <v>100000</v>
      </c>
      <c r="J190" s="59">
        <f>'дод 2 '!K38</f>
        <v>100000</v>
      </c>
      <c r="K190" s="59">
        <f>'дод 2 '!L38</f>
        <v>0</v>
      </c>
      <c r="L190" s="59">
        <f>'дод 2 '!M38</f>
        <v>0</v>
      </c>
      <c r="M190" s="59">
        <f>'дод 2 '!N38</f>
        <v>0</v>
      </c>
      <c r="N190" s="59">
        <f>'дод 2 '!O38</f>
        <v>100000</v>
      </c>
      <c r="O190" s="59">
        <f>'дод 2 '!P38</f>
        <v>4483800</v>
      </c>
      <c r="P190" s="184"/>
    </row>
    <row r="191" spans="1:16" s="29" customFormat="1" hidden="1" x14ac:dyDescent="0.25">
      <c r="A191" s="57"/>
      <c r="B191" s="57"/>
      <c r="C191" s="68" t="s">
        <v>537</v>
      </c>
      <c r="D191" s="59">
        <f>'дод 2 '!E39</f>
        <v>0</v>
      </c>
      <c r="E191" s="59">
        <f>'дод 2 '!F39</f>
        <v>0</v>
      </c>
      <c r="F191" s="59">
        <f>'дод 2 '!G39</f>
        <v>0</v>
      </c>
      <c r="G191" s="59">
        <f>'дод 2 '!H39</f>
        <v>0</v>
      </c>
      <c r="H191" s="59">
        <f>'дод 2 '!I39</f>
        <v>0</v>
      </c>
      <c r="I191" s="59">
        <f>'дод 2 '!J39</f>
        <v>0</v>
      </c>
      <c r="J191" s="59">
        <f>'дод 2 '!K39</f>
        <v>0</v>
      </c>
      <c r="K191" s="59">
        <f>'дод 2 '!L39</f>
        <v>0</v>
      </c>
      <c r="L191" s="59">
        <f>'дод 2 '!M39</f>
        <v>0</v>
      </c>
      <c r="M191" s="59">
        <f>'дод 2 '!N39</f>
        <v>0</v>
      </c>
      <c r="N191" s="59">
        <f>'дод 2 '!O39</f>
        <v>0</v>
      </c>
      <c r="O191" s="59">
        <f>'дод 2 '!P39</f>
        <v>0</v>
      </c>
      <c r="P191" s="184"/>
    </row>
    <row r="192" spans="1:16" s="29" customFormat="1" hidden="1" x14ac:dyDescent="0.25">
      <c r="A192" s="57"/>
      <c r="B192" s="57"/>
      <c r="C192" s="68" t="s">
        <v>538</v>
      </c>
      <c r="D192" s="59">
        <f>D190+D191</f>
        <v>4383800</v>
      </c>
      <c r="E192" s="59">
        <f t="shared" ref="E192:O192" si="73">E190+E191</f>
        <v>4383800</v>
      </c>
      <c r="F192" s="59">
        <f t="shared" si="73"/>
        <v>3236100</v>
      </c>
      <c r="G192" s="59">
        <f t="shared" si="73"/>
        <v>106600</v>
      </c>
      <c r="H192" s="59">
        <f t="shared" si="73"/>
        <v>0</v>
      </c>
      <c r="I192" s="59">
        <f t="shared" si="73"/>
        <v>100000</v>
      </c>
      <c r="J192" s="59">
        <f t="shared" si="73"/>
        <v>100000</v>
      </c>
      <c r="K192" s="59">
        <f t="shared" si="73"/>
        <v>0</v>
      </c>
      <c r="L192" s="59">
        <f t="shared" si="73"/>
        <v>0</v>
      </c>
      <c r="M192" s="59">
        <f t="shared" si="73"/>
        <v>0</v>
      </c>
      <c r="N192" s="59">
        <f t="shared" si="73"/>
        <v>100000</v>
      </c>
      <c r="O192" s="59">
        <f t="shared" si="73"/>
        <v>4483800</v>
      </c>
      <c r="P192" s="184"/>
    </row>
    <row r="193" spans="1:16" s="29" customFormat="1" ht="47.25" hidden="1" x14ac:dyDescent="0.25">
      <c r="A193" s="57" t="s">
        <v>102</v>
      </c>
      <c r="B193" s="57" t="s">
        <v>95</v>
      </c>
      <c r="C193" s="61" t="s">
        <v>320</v>
      </c>
      <c r="D193" s="59">
        <f>'дод 2 '!E41</f>
        <v>500000</v>
      </c>
      <c r="E193" s="59">
        <f>'дод 2 '!F41</f>
        <v>500000</v>
      </c>
      <c r="F193" s="59">
        <f>'дод 2 '!G41</f>
        <v>0</v>
      </c>
      <c r="G193" s="59">
        <f>'дод 2 '!H41</f>
        <v>0</v>
      </c>
      <c r="H193" s="59">
        <f>'дод 2 '!I41</f>
        <v>0</v>
      </c>
      <c r="I193" s="59">
        <f>'дод 2 '!J41</f>
        <v>0</v>
      </c>
      <c r="J193" s="59">
        <f>'дод 2 '!K41</f>
        <v>0</v>
      </c>
      <c r="K193" s="59">
        <f>'дод 2 '!L41</f>
        <v>0</v>
      </c>
      <c r="L193" s="59">
        <f>'дод 2 '!M41</f>
        <v>0</v>
      </c>
      <c r="M193" s="59">
        <f>'дод 2 '!N41</f>
        <v>0</v>
      </c>
      <c r="N193" s="59">
        <f>'дод 2 '!O41</f>
        <v>0</v>
      </c>
      <c r="O193" s="59">
        <f>'дод 2 '!P41</f>
        <v>500000</v>
      </c>
      <c r="P193" s="184"/>
    </row>
    <row r="194" spans="1:16" s="29" customFormat="1" hidden="1" x14ac:dyDescent="0.25">
      <c r="A194" s="57"/>
      <c r="B194" s="57"/>
      <c r="C194" s="68" t="s">
        <v>537</v>
      </c>
      <c r="D194" s="59">
        <f>'дод 2 '!E42</f>
        <v>0</v>
      </c>
      <c r="E194" s="59">
        <f>'дод 2 '!F42</f>
        <v>0</v>
      </c>
      <c r="F194" s="59">
        <f>'дод 2 '!G42</f>
        <v>0</v>
      </c>
      <c r="G194" s="59">
        <f>'дод 2 '!H42</f>
        <v>0</v>
      </c>
      <c r="H194" s="59">
        <f>'дод 2 '!I42</f>
        <v>0</v>
      </c>
      <c r="I194" s="59">
        <f>'дод 2 '!J42</f>
        <v>0</v>
      </c>
      <c r="J194" s="59">
        <f>'дод 2 '!K42</f>
        <v>0</v>
      </c>
      <c r="K194" s="59">
        <f>'дод 2 '!L42</f>
        <v>0</v>
      </c>
      <c r="L194" s="59">
        <f>'дод 2 '!M42</f>
        <v>0</v>
      </c>
      <c r="M194" s="59">
        <f>'дод 2 '!N42</f>
        <v>0</v>
      </c>
      <c r="N194" s="59">
        <f>'дод 2 '!O42</f>
        <v>0</v>
      </c>
      <c r="O194" s="59">
        <f>'дод 2 '!P42</f>
        <v>0</v>
      </c>
      <c r="P194" s="184"/>
    </row>
    <row r="195" spans="1:16" s="29" customFormat="1" hidden="1" x14ac:dyDescent="0.25">
      <c r="A195" s="57"/>
      <c r="B195" s="57"/>
      <c r="C195" s="68" t="s">
        <v>538</v>
      </c>
      <c r="D195" s="59">
        <f>D193+D194</f>
        <v>500000</v>
      </c>
      <c r="E195" s="59">
        <f t="shared" ref="E195:O195" si="74">E193+E194</f>
        <v>500000</v>
      </c>
      <c r="F195" s="59">
        <f t="shared" si="74"/>
        <v>0</v>
      </c>
      <c r="G195" s="59">
        <f t="shared" si="74"/>
        <v>0</v>
      </c>
      <c r="H195" s="59">
        <f t="shared" si="74"/>
        <v>0</v>
      </c>
      <c r="I195" s="59">
        <f t="shared" si="74"/>
        <v>0</v>
      </c>
      <c r="J195" s="59">
        <f t="shared" si="74"/>
        <v>0</v>
      </c>
      <c r="K195" s="59">
        <f t="shared" si="74"/>
        <v>0</v>
      </c>
      <c r="L195" s="59">
        <f t="shared" si="74"/>
        <v>0</v>
      </c>
      <c r="M195" s="59">
        <f t="shared" si="74"/>
        <v>0</v>
      </c>
      <c r="N195" s="59">
        <f t="shared" si="74"/>
        <v>0</v>
      </c>
      <c r="O195" s="59">
        <f t="shared" si="74"/>
        <v>500000</v>
      </c>
      <c r="P195" s="184"/>
    </row>
    <row r="196" spans="1:16" s="29" customFormat="1" hidden="1" x14ac:dyDescent="0.25">
      <c r="A196" s="57">
        <v>3133</v>
      </c>
      <c r="B196" s="57">
        <v>1040</v>
      </c>
      <c r="C196" s="61" t="s">
        <v>450</v>
      </c>
      <c r="D196" s="59">
        <f>'дод 2 '!E44</f>
        <v>6297600</v>
      </c>
      <c r="E196" s="59">
        <f>'дод 2 '!F44</f>
        <v>6297600</v>
      </c>
      <c r="F196" s="59">
        <f>'дод 2 '!G44</f>
        <v>3587200</v>
      </c>
      <c r="G196" s="59">
        <f>'дод 2 '!H44</f>
        <v>1085700</v>
      </c>
      <c r="H196" s="59">
        <f>'дод 2 '!I44</f>
        <v>0</v>
      </c>
      <c r="I196" s="59">
        <f>'дод 2 '!J44</f>
        <v>10000</v>
      </c>
      <c r="J196" s="59">
        <f>'дод 2 '!K44</f>
        <v>0</v>
      </c>
      <c r="K196" s="59">
        <f>'дод 2 '!L44</f>
        <v>10000</v>
      </c>
      <c r="L196" s="59">
        <f>'дод 2 '!M44</f>
        <v>0</v>
      </c>
      <c r="M196" s="59">
        <f>'дод 2 '!N44</f>
        <v>3500</v>
      </c>
      <c r="N196" s="59">
        <f>'дод 2 '!O44</f>
        <v>0</v>
      </c>
      <c r="O196" s="59">
        <f>'дод 2 '!P44</f>
        <v>6307600</v>
      </c>
      <c r="P196" s="184"/>
    </row>
    <row r="197" spans="1:16" s="29" customFormat="1" hidden="1" x14ac:dyDescent="0.25">
      <c r="A197" s="57"/>
      <c r="B197" s="57"/>
      <c r="C197" s="61" t="s">
        <v>537</v>
      </c>
      <c r="D197" s="59">
        <f>'дод 2 '!E45</f>
        <v>0</v>
      </c>
      <c r="E197" s="59">
        <f>'дод 2 '!F45</f>
        <v>0</v>
      </c>
      <c r="F197" s="59">
        <f>'дод 2 '!G45</f>
        <v>0</v>
      </c>
      <c r="G197" s="59">
        <f>'дод 2 '!H45</f>
        <v>0</v>
      </c>
      <c r="H197" s="59">
        <f>'дод 2 '!I45</f>
        <v>0</v>
      </c>
      <c r="I197" s="59">
        <f>'дод 2 '!J45</f>
        <v>0</v>
      </c>
      <c r="J197" s="59">
        <f>'дод 2 '!K45</f>
        <v>0</v>
      </c>
      <c r="K197" s="59">
        <f>'дод 2 '!L45</f>
        <v>0</v>
      </c>
      <c r="L197" s="59">
        <f>'дод 2 '!M45</f>
        <v>0</v>
      </c>
      <c r="M197" s="59">
        <f>'дод 2 '!N45</f>
        <v>0</v>
      </c>
      <c r="N197" s="59">
        <f>'дод 2 '!O45</f>
        <v>0</v>
      </c>
      <c r="O197" s="59">
        <f>'дод 2 '!P45</f>
        <v>0</v>
      </c>
      <c r="P197" s="184"/>
    </row>
    <row r="198" spans="1:16" s="29" customFormat="1" hidden="1" x14ac:dyDescent="0.25">
      <c r="A198" s="57"/>
      <c r="B198" s="57"/>
      <c r="C198" s="61" t="s">
        <v>538</v>
      </c>
      <c r="D198" s="59">
        <f>D196+D197</f>
        <v>6297600</v>
      </c>
      <c r="E198" s="59">
        <f t="shared" ref="E198:O198" si="75">E196+E197</f>
        <v>6297600</v>
      </c>
      <c r="F198" s="59">
        <f t="shared" si="75"/>
        <v>3587200</v>
      </c>
      <c r="G198" s="59">
        <f t="shared" si="75"/>
        <v>1085700</v>
      </c>
      <c r="H198" s="59">
        <f t="shared" si="75"/>
        <v>0</v>
      </c>
      <c r="I198" s="59">
        <f t="shared" si="75"/>
        <v>10000</v>
      </c>
      <c r="J198" s="59">
        <f t="shared" si="75"/>
        <v>0</v>
      </c>
      <c r="K198" s="59">
        <f t="shared" si="75"/>
        <v>10000</v>
      </c>
      <c r="L198" s="59">
        <f t="shared" si="75"/>
        <v>0</v>
      </c>
      <c r="M198" s="59">
        <f t="shared" si="75"/>
        <v>3500</v>
      </c>
      <c r="N198" s="59">
        <f t="shared" si="75"/>
        <v>0</v>
      </c>
      <c r="O198" s="59">
        <f t="shared" si="75"/>
        <v>6307600</v>
      </c>
      <c r="P198" s="184"/>
    </row>
    <row r="199" spans="1:16" s="28" customFormat="1" ht="78.75" hidden="1" x14ac:dyDescent="0.25">
      <c r="A199" s="57" t="s">
        <v>103</v>
      </c>
      <c r="B199" s="57" t="s">
        <v>95</v>
      </c>
      <c r="C199" s="58" t="s">
        <v>19</v>
      </c>
      <c r="D199" s="59">
        <f>'дод 2 '!E47+'дод 2 '!E360+'дод 2 '!E238</f>
        <v>0</v>
      </c>
      <c r="E199" s="59">
        <f>'дод 2 '!F47+'дод 2 '!F360+'дод 2 '!F238</f>
        <v>0</v>
      </c>
      <c r="F199" s="59">
        <f>'дод 2 '!G47+'дод 2 '!G360+'дод 2 '!G238</f>
        <v>0</v>
      </c>
      <c r="G199" s="59">
        <f>'дод 2 '!H47+'дод 2 '!H360+'дод 2 '!H238</f>
        <v>0</v>
      </c>
      <c r="H199" s="59">
        <f>'дод 2 '!I47+'дод 2 '!I360+'дод 2 '!I238</f>
        <v>0</v>
      </c>
      <c r="I199" s="59">
        <f>'дод 2 '!J47+'дод 2 '!J360+'дод 2 '!J238</f>
        <v>0</v>
      </c>
      <c r="J199" s="59">
        <f>'дод 2 '!K47+'дод 2 '!K360+'дод 2 '!K238</f>
        <v>0</v>
      </c>
      <c r="K199" s="59">
        <f>'дод 2 '!L47+'дод 2 '!L360+'дод 2 '!L238</f>
        <v>0</v>
      </c>
      <c r="L199" s="59">
        <f>'дод 2 '!M47+'дод 2 '!M360+'дод 2 '!M238</f>
        <v>0</v>
      </c>
      <c r="M199" s="59">
        <f>'дод 2 '!N47+'дод 2 '!N360+'дод 2 '!N238</f>
        <v>0</v>
      </c>
      <c r="N199" s="59">
        <f>'дод 2 '!O47+'дод 2 '!O360+'дод 2 '!O238</f>
        <v>0</v>
      </c>
      <c r="O199" s="59">
        <f>'дод 2 '!P47+'дод 2 '!P360+'дод 2 '!P238</f>
        <v>0</v>
      </c>
      <c r="P199" s="184"/>
    </row>
    <row r="200" spans="1:16" s="28" customFormat="1" hidden="1" x14ac:dyDescent="0.25">
      <c r="A200" s="57"/>
      <c r="B200" s="57"/>
      <c r="C200" s="68" t="s">
        <v>537</v>
      </c>
      <c r="D200" s="59">
        <f>'дод 2 '!E48+'дод 2 '!E361+'дод 2 '!E239</f>
        <v>0</v>
      </c>
      <c r="E200" s="59">
        <f>'дод 2 '!F48+'дод 2 '!F361+'дод 2 '!F239</f>
        <v>0</v>
      </c>
      <c r="F200" s="59">
        <f>'дод 2 '!G48+'дод 2 '!G361+'дод 2 '!G239</f>
        <v>0</v>
      </c>
      <c r="G200" s="59">
        <f>'дод 2 '!H48+'дод 2 '!H361+'дод 2 '!H239</f>
        <v>0</v>
      </c>
      <c r="H200" s="59">
        <f>'дод 2 '!I48+'дод 2 '!I361+'дод 2 '!I239</f>
        <v>0</v>
      </c>
      <c r="I200" s="59">
        <f>'дод 2 '!J48+'дод 2 '!J361+'дод 2 '!J239</f>
        <v>0</v>
      </c>
      <c r="J200" s="59">
        <f>'дод 2 '!K48+'дод 2 '!K361+'дод 2 '!K239</f>
        <v>0</v>
      </c>
      <c r="K200" s="59">
        <f>'дод 2 '!L48+'дод 2 '!L361+'дод 2 '!L239</f>
        <v>0</v>
      </c>
      <c r="L200" s="59">
        <f>'дод 2 '!M48+'дод 2 '!M361+'дод 2 '!M239</f>
        <v>0</v>
      </c>
      <c r="M200" s="59">
        <f>'дод 2 '!N48+'дод 2 '!N361+'дод 2 '!N239</f>
        <v>0</v>
      </c>
      <c r="N200" s="59">
        <f>'дод 2 '!O48+'дод 2 '!O361+'дод 2 '!O239</f>
        <v>0</v>
      </c>
      <c r="O200" s="59">
        <f>'дод 2 '!P48+'дод 2 '!P361+'дод 2 '!P239</f>
        <v>0</v>
      </c>
      <c r="P200" s="184"/>
    </row>
    <row r="201" spans="1:16" s="28" customFormat="1" hidden="1" x14ac:dyDescent="0.25">
      <c r="A201" s="57"/>
      <c r="B201" s="57"/>
      <c r="C201" s="68" t="s">
        <v>538</v>
      </c>
      <c r="D201" s="59">
        <f>D199+D200</f>
        <v>0</v>
      </c>
      <c r="E201" s="59">
        <f t="shared" ref="E201:O201" si="76">E199+E200</f>
        <v>0</v>
      </c>
      <c r="F201" s="59">
        <f t="shared" si="76"/>
        <v>0</v>
      </c>
      <c r="G201" s="59">
        <f t="shared" si="76"/>
        <v>0</v>
      </c>
      <c r="H201" s="59">
        <f t="shared" si="76"/>
        <v>0</v>
      </c>
      <c r="I201" s="59">
        <f t="shared" si="76"/>
        <v>0</v>
      </c>
      <c r="J201" s="59">
        <f t="shared" si="76"/>
        <v>0</v>
      </c>
      <c r="K201" s="59">
        <f t="shared" si="76"/>
        <v>0</v>
      </c>
      <c r="L201" s="59">
        <f t="shared" si="76"/>
        <v>0</v>
      </c>
      <c r="M201" s="59">
        <f t="shared" si="76"/>
        <v>0</v>
      </c>
      <c r="N201" s="59">
        <f t="shared" si="76"/>
        <v>0</v>
      </c>
      <c r="O201" s="59">
        <f t="shared" si="76"/>
        <v>0</v>
      </c>
      <c r="P201" s="184"/>
    </row>
    <row r="202" spans="1:16" s="28" customFormat="1" ht="94.5" hidden="1" x14ac:dyDescent="0.25">
      <c r="A202" s="57" t="s">
        <v>104</v>
      </c>
      <c r="B202" s="57">
        <v>1010</v>
      </c>
      <c r="C202" s="61" t="s">
        <v>269</v>
      </c>
      <c r="D202" s="59">
        <f>'дод 2 '!E363</f>
        <v>4953900</v>
      </c>
      <c r="E202" s="59">
        <f>'дод 2 '!F363</f>
        <v>4953900</v>
      </c>
      <c r="F202" s="59">
        <f>'дод 2 '!G363</f>
        <v>0</v>
      </c>
      <c r="G202" s="59">
        <f>'дод 2 '!H363</f>
        <v>0</v>
      </c>
      <c r="H202" s="59">
        <f>'дод 2 '!I363</f>
        <v>0</v>
      </c>
      <c r="I202" s="59">
        <f>'дод 2 '!J363</f>
        <v>0</v>
      </c>
      <c r="J202" s="59">
        <f>'дод 2 '!K363</f>
        <v>0</v>
      </c>
      <c r="K202" s="59">
        <f>'дод 2 '!L363</f>
        <v>0</v>
      </c>
      <c r="L202" s="59">
        <f>'дод 2 '!M363</f>
        <v>0</v>
      </c>
      <c r="M202" s="59">
        <f>'дод 2 '!N363</f>
        <v>0</v>
      </c>
      <c r="N202" s="59">
        <f>'дод 2 '!O363</f>
        <v>0</v>
      </c>
      <c r="O202" s="59">
        <f>'дод 2 '!P363</f>
        <v>4953900</v>
      </c>
      <c r="P202" s="184"/>
    </row>
    <row r="203" spans="1:16" s="28" customFormat="1" hidden="1" x14ac:dyDescent="0.25">
      <c r="A203" s="57"/>
      <c r="B203" s="57"/>
      <c r="C203" s="68" t="s">
        <v>537</v>
      </c>
      <c r="D203" s="59">
        <f>'дод 2 '!E364</f>
        <v>0</v>
      </c>
      <c r="E203" s="59">
        <f>'дод 2 '!F364</f>
        <v>0</v>
      </c>
      <c r="F203" s="59">
        <f>'дод 2 '!G364</f>
        <v>0</v>
      </c>
      <c r="G203" s="59">
        <f>'дод 2 '!H364</f>
        <v>0</v>
      </c>
      <c r="H203" s="59">
        <f>'дод 2 '!I364</f>
        <v>0</v>
      </c>
      <c r="I203" s="59">
        <f>'дод 2 '!J364</f>
        <v>0</v>
      </c>
      <c r="J203" s="59">
        <f>'дод 2 '!K364</f>
        <v>0</v>
      </c>
      <c r="K203" s="59">
        <f>'дод 2 '!L364</f>
        <v>0</v>
      </c>
      <c r="L203" s="59">
        <f>'дод 2 '!M364</f>
        <v>0</v>
      </c>
      <c r="M203" s="59">
        <f>'дод 2 '!N364</f>
        <v>0</v>
      </c>
      <c r="N203" s="59">
        <f>'дод 2 '!O364</f>
        <v>0</v>
      </c>
      <c r="O203" s="59">
        <f>'дод 2 '!P364</f>
        <v>0</v>
      </c>
      <c r="P203" s="184"/>
    </row>
    <row r="204" spans="1:16" s="28" customFormat="1" hidden="1" x14ac:dyDescent="0.25">
      <c r="A204" s="57"/>
      <c r="B204" s="57"/>
      <c r="C204" s="68" t="s">
        <v>538</v>
      </c>
      <c r="D204" s="59">
        <f>D202+D203</f>
        <v>4953900</v>
      </c>
      <c r="E204" s="59">
        <f t="shared" ref="E204:O204" si="77">E202+E203</f>
        <v>4953900</v>
      </c>
      <c r="F204" s="59">
        <f t="shared" si="77"/>
        <v>0</v>
      </c>
      <c r="G204" s="59">
        <f t="shared" si="77"/>
        <v>0</v>
      </c>
      <c r="H204" s="59">
        <f t="shared" si="77"/>
        <v>0</v>
      </c>
      <c r="I204" s="59">
        <f t="shared" si="77"/>
        <v>0</v>
      </c>
      <c r="J204" s="59">
        <f t="shared" si="77"/>
        <v>0</v>
      </c>
      <c r="K204" s="59">
        <f t="shared" si="77"/>
        <v>0</v>
      </c>
      <c r="L204" s="59">
        <f t="shared" si="77"/>
        <v>0</v>
      </c>
      <c r="M204" s="59">
        <f t="shared" si="77"/>
        <v>0</v>
      </c>
      <c r="N204" s="59">
        <f t="shared" si="77"/>
        <v>0</v>
      </c>
      <c r="O204" s="59">
        <f t="shared" si="77"/>
        <v>4953900</v>
      </c>
      <c r="P204" s="184"/>
    </row>
    <row r="205" spans="1:16" s="29" customFormat="1" ht="63" hidden="1" x14ac:dyDescent="0.25">
      <c r="A205" s="57" t="s">
        <v>296</v>
      </c>
      <c r="B205" s="57">
        <v>1010</v>
      </c>
      <c r="C205" s="61" t="s">
        <v>363</v>
      </c>
      <c r="D205" s="59">
        <f>'дод 2 '!E366</f>
        <v>215129</v>
      </c>
      <c r="E205" s="59">
        <f>'дод 2 '!F366</f>
        <v>215129</v>
      </c>
      <c r="F205" s="59">
        <f>'дод 2 '!G366</f>
        <v>0</v>
      </c>
      <c r="G205" s="59">
        <f>'дод 2 '!H366</f>
        <v>0</v>
      </c>
      <c r="H205" s="59">
        <f>'дод 2 '!I366</f>
        <v>0</v>
      </c>
      <c r="I205" s="59">
        <f>'дод 2 '!J366</f>
        <v>0</v>
      </c>
      <c r="J205" s="59">
        <f>'дод 2 '!K366</f>
        <v>0</v>
      </c>
      <c r="K205" s="59">
        <f>'дод 2 '!L366</f>
        <v>0</v>
      </c>
      <c r="L205" s="59">
        <f>'дод 2 '!M366</f>
        <v>0</v>
      </c>
      <c r="M205" s="59">
        <f>'дод 2 '!N366</f>
        <v>0</v>
      </c>
      <c r="N205" s="59">
        <f>'дод 2 '!O366</f>
        <v>0</v>
      </c>
      <c r="O205" s="59">
        <f>'дод 2 '!P366</f>
        <v>215129</v>
      </c>
      <c r="P205" s="184"/>
    </row>
    <row r="206" spans="1:16" s="29" customFormat="1" hidden="1" x14ac:dyDescent="0.25">
      <c r="A206" s="88"/>
      <c r="B206" s="88"/>
      <c r="C206" s="96" t="s">
        <v>357</v>
      </c>
      <c r="D206" s="90">
        <f>'дод 2 '!E367</f>
        <v>215129</v>
      </c>
      <c r="E206" s="90">
        <f>'дод 2 '!F367</f>
        <v>215129</v>
      </c>
      <c r="F206" s="90">
        <f>'дод 2 '!G367</f>
        <v>0</v>
      </c>
      <c r="G206" s="90">
        <f>'дод 2 '!H367</f>
        <v>0</v>
      </c>
      <c r="H206" s="90">
        <f>'дод 2 '!I367</f>
        <v>0</v>
      </c>
      <c r="I206" s="90">
        <f>'дод 2 '!J367</f>
        <v>0</v>
      </c>
      <c r="J206" s="90">
        <f>'дод 2 '!K367</f>
        <v>0</v>
      </c>
      <c r="K206" s="90">
        <f>'дод 2 '!L367</f>
        <v>0</v>
      </c>
      <c r="L206" s="90">
        <f>'дод 2 '!M367</f>
        <v>0</v>
      </c>
      <c r="M206" s="90">
        <f>'дод 2 '!N367</f>
        <v>0</v>
      </c>
      <c r="N206" s="90">
        <f>'дод 2 '!O367</f>
        <v>0</v>
      </c>
      <c r="O206" s="90">
        <f>'дод 2 '!P367</f>
        <v>215129</v>
      </c>
      <c r="P206" s="184"/>
    </row>
    <row r="207" spans="1:16" s="29" customFormat="1" hidden="1" x14ac:dyDescent="0.25">
      <c r="A207" s="88"/>
      <c r="B207" s="88"/>
      <c r="C207" s="68" t="s">
        <v>537</v>
      </c>
      <c r="D207" s="90">
        <f>'дод 2 '!E368</f>
        <v>0</v>
      </c>
      <c r="E207" s="90">
        <f>'дод 2 '!F368</f>
        <v>0</v>
      </c>
      <c r="F207" s="90">
        <f>'дод 2 '!G368</f>
        <v>0</v>
      </c>
      <c r="G207" s="90">
        <f>'дод 2 '!H368</f>
        <v>0</v>
      </c>
      <c r="H207" s="90">
        <f>'дод 2 '!I368</f>
        <v>0</v>
      </c>
      <c r="I207" s="90">
        <f>'дод 2 '!J368</f>
        <v>0</v>
      </c>
      <c r="J207" s="90">
        <f>'дод 2 '!K368</f>
        <v>0</v>
      </c>
      <c r="K207" s="90">
        <f>'дод 2 '!L368</f>
        <v>0</v>
      </c>
      <c r="L207" s="90">
        <f>'дод 2 '!M368</f>
        <v>0</v>
      </c>
      <c r="M207" s="90">
        <f>'дод 2 '!N368</f>
        <v>0</v>
      </c>
      <c r="N207" s="90">
        <f>'дод 2 '!O368</f>
        <v>0</v>
      </c>
      <c r="O207" s="90">
        <f>'дод 2 '!P368</f>
        <v>0</v>
      </c>
      <c r="P207" s="184"/>
    </row>
    <row r="208" spans="1:16" s="29" customFormat="1" hidden="1" x14ac:dyDescent="0.25">
      <c r="A208" s="88"/>
      <c r="B208" s="88"/>
      <c r="C208" s="89" t="s">
        <v>357</v>
      </c>
      <c r="D208" s="90">
        <f>'дод 2 '!E369</f>
        <v>0</v>
      </c>
      <c r="E208" s="90">
        <f>'дод 2 '!F369</f>
        <v>0</v>
      </c>
      <c r="F208" s="90">
        <f>'дод 2 '!G369</f>
        <v>0</v>
      </c>
      <c r="G208" s="90">
        <f>'дод 2 '!H369</f>
        <v>0</v>
      </c>
      <c r="H208" s="90">
        <f>'дод 2 '!I369</f>
        <v>0</v>
      </c>
      <c r="I208" s="90">
        <f>'дод 2 '!J369</f>
        <v>0</v>
      </c>
      <c r="J208" s="90">
        <f>'дод 2 '!K369</f>
        <v>0</v>
      </c>
      <c r="K208" s="90">
        <f>'дод 2 '!L369</f>
        <v>0</v>
      </c>
      <c r="L208" s="90">
        <f>'дод 2 '!M369</f>
        <v>0</v>
      </c>
      <c r="M208" s="90">
        <f>'дод 2 '!N369</f>
        <v>0</v>
      </c>
      <c r="N208" s="90">
        <f>'дод 2 '!O369</f>
        <v>0</v>
      </c>
      <c r="O208" s="90">
        <f>'дод 2 '!P369</f>
        <v>0</v>
      </c>
      <c r="P208" s="184"/>
    </row>
    <row r="209" spans="1:16" s="29" customFormat="1" hidden="1" x14ac:dyDescent="0.25">
      <c r="A209" s="88"/>
      <c r="B209" s="88"/>
      <c r="C209" s="68" t="s">
        <v>538</v>
      </c>
      <c r="D209" s="90">
        <f>D205+D207</f>
        <v>215129</v>
      </c>
      <c r="E209" s="90">
        <f t="shared" ref="E209:O209" si="78">E205+E207</f>
        <v>215129</v>
      </c>
      <c r="F209" s="90">
        <f t="shared" si="78"/>
        <v>0</v>
      </c>
      <c r="G209" s="90">
        <f t="shared" si="78"/>
        <v>0</v>
      </c>
      <c r="H209" s="90">
        <f t="shared" si="78"/>
        <v>0</v>
      </c>
      <c r="I209" s="90">
        <f t="shared" si="78"/>
        <v>0</v>
      </c>
      <c r="J209" s="90">
        <f t="shared" si="78"/>
        <v>0</v>
      </c>
      <c r="K209" s="90">
        <f t="shared" si="78"/>
        <v>0</v>
      </c>
      <c r="L209" s="90">
        <f t="shared" si="78"/>
        <v>0</v>
      </c>
      <c r="M209" s="90">
        <f t="shared" si="78"/>
        <v>0</v>
      </c>
      <c r="N209" s="90">
        <f t="shared" si="78"/>
        <v>0</v>
      </c>
      <c r="O209" s="90">
        <f t="shared" si="78"/>
        <v>215129</v>
      </c>
      <c r="P209" s="184"/>
    </row>
    <row r="210" spans="1:16" s="29" customFormat="1" hidden="1" x14ac:dyDescent="0.25">
      <c r="A210" s="88"/>
      <c r="B210" s="88"/>
      <c r="C210" s="89" t="s">
        <v>357</v>
      </c>
      <c r="D210" s="90">
        <f>D206+D208</f>
        <v>215129</v>
      </c>
      <c r="E210" s="90">
        <f t="shared" ref="E210:O210" si="79">E206+E208</f>
        <v>215129</v>
      </c>
      <c r="F210" s="90">
        <f t="shared" si="79"/>
        <v>0</v>
      </c>
      <c r="G210" s="90">
        <f t="shared" si="79"/>
        <v>0</v>
      </c>
      <c r="H210" s="90">
        <f t="shared" si="79"/>
        <v>0</v>
      </c>
      <c r="I210" s="90">
        <f t="shared" si="79"/>
        <v>0</v>
      </c>
      <c r="J210" s="90">
        <f t="shared" si="79"/>
        <v>0</v>
      </c>
      <c r="K210" s="90">
        <f t="shared" si="79"/>
        <v>0</v>
      </c>
      <c r="L210" s="90">
        <f t="shared" si="79"/>
        <v>0</v>
      </c>
      <c r="M210" s="90">
        <f t="shared" si="79"/>
        <v>0</v>
      </c>
      <c r="N210" s="90">
        <f t="shared" si="79"/>
        <v>0</v>
      </c>
      <c r="O210" s="90">
        <f t="shared" si="79"/>
        <v>215129</v>
      </c>
      <c r="P210" s="184"/>
    </row>
    <row r="211" spans="1:16" s="29" customFormat="1" ht="31.5" hidden="1" x14ac:dyDescent="0.25">
      <c r="A211" s="57" t="s">
        <v>297</v>
      </c>
      <c r="B211" s="57">
        <v>1010</v>
      </c>
      <c r="C211" s="61" t="s">
        <v>364</v>
      </c>
      <c r="D211" s="59">
        <f>'дод 2 '!E372</f>
        <v>0</v>
      </c>
      <c r="E211" s="59">
        <f>'дод 2 '!F372</f>
        <v>0</v>
      </c>
      <c r="F211" s="59">
        <f>'дод 2 '!G372</f>
        <v>0</v>
      </c>
      <c r="G211" s="59">
        <f>'дод 2 '!H372</f>
        <v>0</v>
      </c>
      <c r="H211" s="59">
        <f>'дод 2 '!I372</f>
        <v>0</v>
      </c>
      <c r="I211" s="59">
        <f>'дод 2 '!J372</f>
        <v>0</v>
      </c>
      <c r="J211" s="59">
        <f>'дод 2 '!K372</f>
        <v>0</v>
      </c>
      <c r="K211" s="59">
        <f>'дод 2 '!L372</f>
        <v>0</v>
      </c>
      <c r="L211" s="59">
        <f>'дод 2 '!M372</f>
        <v>0</v>
      </c>
      <c r="M211" s="59">
        <f>'дод 2 '!N372</f>
        <v>0</v>
      </c>
      <c r="N211" s="59">
        <f>'дод 2 '!O372</f>
        <v>0</v>
      </c>
      <c r="O211" s="59">
        <f>'дод 2 '!P372</f>
        <v>0</v>
      </c>
      <c r="P211" s="184"/>
    </row>
    <row r="212" spans="1:16" s="29" customFormat="1" hidden="1" x14ac:dyDescent="0.25">
      <c r="A212" s="88"/>
      <c r="B212" s="88"/>
      <c r="C212" s="96" t="s">
        <v>357</v>
      </c>
      <c r="D212" s="90">
        <f>'дод 2 '!E373</f>
        <v>0</v>
      </c>
      <c r="E212" s="90">
        <f>'дод 2 '!F373</f>
        <v>0</v>
      </c>
      <c r="F212" s="90">
        <f>'дод 2 '!G373</f>
        <v>0</v>
      </c>
      <c r="G212" s="90">
        <f>'дод 2 '!H373</f>
        <v>0</v>
      </c>
      <c r="H212" s="90">
        <f>'дод 2 '!I373</f>
        <v>0</v>
      </c>
      <c r="I212" s="90">
        <f>'дод 2 '!J373</f>
        <v>0</v>
      </c>
      <c r="J212" s="90">
        <f>'дод 2 '!K373</f>
        <v>0</v>
      </c>
      <c r="K212" s="90">
        <f>'дод 2 '!L373</f>
        <v>0</v>
      </c>
      <c r="L212" s="90">
        <f>'дод 2 '!M373</f>
        <v>0</v>
      </c>
      <c r="M212" s="90">
        <f>'дод 2 '!N373</f>
        <v>0</v>
      </c>
      <c r="N212" s="90">
        <f>'дод 2 '!O373</f>
        <v>0</v>
      </c>
      <c r="O212" s="90">
        <f>'дод 2 '!P373</f>
        <v>0</v>
      </c>
      <c r="P212" s="184"/>
    </row>
    <row r="213" spans="1:16" s="29" customFormat="1" hidden="1" x14ac:dyDescent="0.25">
      <c r="A213" s="88"/>
      <c r="B213" s="88"/>
      <c r="C213" s="68" t="s">
        <v>537</v>
      </c>
      <c r="D213" s="90">
        <f>'дод 2 '!E374</f>
        <v>0</v>
      </c>
      <c r="E213" s="90">
        <f>'дод 2 '!F374</f>
        <v>0</v>
      </c>
      <c r="F213" s="90">
        <f>'дод 2 '!G374</f>
        <v>0</v>
      </c>
      <c r="G213" s="90">
        <f>'дод 2 '!H374</f>
        <v>0</v>
      </c>
      <c r="H213" s="90">
        <f>'дод 2 '!I374</f>
        <v>0</v>
      </c>
      <c r="I213" s="90">
        <f>'дод 2 '!J374</f>
        <v>0</v>
      </c>
      <c r="J213" s="90">
        <f>'дод 2 '!K374</f>
        <v>0</v>
      </c>
      <c r="K213" s="90">
        <f>'дод 2 '!L374</f>
        <v>0</v>
      </c>
      <c r="L213" s="90">
        <f>'дод 2 '!M374</f>
        <v>0</v>
      </c>
      <c r="M213" s="90">
        <f>'дод 2 '!N374</f>
        <v>0</v>
      </c>
      <c r="N213" s="90">
        <f>'дод 2 '!O374</f>
        <v>0</v>
      </c>
      <c r="O213" s="90">
        <f>'дод 2 '!P374</f>
        <v>0</v>
      </c>
      <c r="P213" s="184"/>
    </row>
    <row r="214" spans="1:16" s="29" customFormat="1" hidden="1" x14ac:dyDescent="0.25">
      <c r="A214" s="88"/>
      <c r="B214" s="88"/>
      <c r="C214" s="89" t="s">
        <v>357</v>
      </c>
      <c r="D214" s="90">
        <f>'дод 2 '!E375</f>
        <v>0</v>
      </c>
      <c r="E214" s="90">
        <f>'дод 2 '!F375</f>
        <v>0</v>
      </c>
      <c r="F214" s="90">
        <f>'дод 2 '!G375</f>
        <v>0</v>
      </c>
      <c r="G214" s="90">
        <f>'дод 2 '!H375</f>
        <v>0</v>
      </c>
      <c r="H214" s="90">
        <f>'дод 2 '!I375</f>
        <v>0</v>
      </c>
      <c r="I214" s="90">
        <f>'дод 2 '!J375</f>
        <v>0</v>
      </c>
      <c r="J214" s="90">
        <f>'дод 2 '!K375</f>
        <v>0</v>
      </c>
      <c r="K214" s="90">
        <f>'дод 2 '!L375</f>
        <v>0</v>
      </c>
      <c r="L214" s="90">
        <f>'дод 2 '!M375</f>
        <v>0</v>
      </c>
      <c r="M214" s="90">
        <f>'дод 2 '!N375</f>
        <v>0</v>
      </c>
      <c r="N214" s="90">
        <f>'дод 2 '!O375</f>
        <v>0</v>
      </c>
      <c r="O214" s="90">
        <f>'дод 2 '!P375</f>
        <v>0</v>
      </c>
      <c r="P214" s="184"/>
    </row>
    <row r="215" spans="1:16" s="29" customFormat="1" hidden="1" x14ac:dyDescent="0.25">
      <c r="A215" s="88"/>
      <c r="B215" s="88"/>
      <c r="C215" s="68" t="s">
        <v>538</v>
      </c>
      <c r="D215" s="90">
        <f>D211+D213</f>
        <v>0</v>
      </c>
      <c r="E215" s="90">
        <f t="shared" ref="E215:O215" si="80">E211+E213</f>
        <v>0</v>
      </c>
      <c r="F215" s="90">
        <f t="shared" si="80"/>
        <v>0</v>
      </c>
      <c r="G215" s="90">
        <f t="shared" si="80"/>
        <v>0</v>
      </c>
      <c r="H215" s="90">
        <f t="shared" si="80"/>
        <v>0</v>
      </c>
      <c r="I215" s="90">
        <f t="shared" si="80"/>
        <v>0</v>
      </c>
      <c r="J215" s="90">
        <f t="shared" si="80"/>
        <v>0</v>
      </c>
      <c r="K215" s="90">
        <f t="shared" si="80"/>
        <v>0</v>
      </c>
      <c r="L215" s="90">
        <f t="shared" si="80"/>
        <v>0</v>
      </c>
      <c r="M215" s="90">
        <f t="shared" si="80"/>
        <v>0</v>
      </c>
      <c r="N215" s="90">
        <f t="shared" si="80"/>
        <v>0</v>
      </c>
      <c r="O215" s="90">
        <f t="shared" si="80"/>
        <v>0</v>
      </c>
      <c r="P215" s="184"/>
    </row>
    <row r="216" spans="1:16" s="29" customFormat="1" hidden="1" x14ac:dyDescent="0.25">
      <c r="A216" s="88"/>
      <c r="B216" s="88"/>
      <c r="C216" s="89" t="s">
        <v>357</v>
      </c>
      <c r="D216" s="90">
        <f>D212+D214</f>
        <v>0</v>
      </c>
      <c r="E216" s="90">
        <f t="shared" ref="E216:O216" si="81">E212+E214</f>
        <v>0</v>
      </c>
      <c r="F216" s="90">
        <f t="shared" si="81"/>
        <v>0</v>
      </c>
      <c r="G216" s="90">
        <f t="shared" si="81"/>
        <v>0</v>
      </c>
      <c r="H216" s="90">
        <f t="shared" si="81"/>
        <v>0</v>
      </c>
      <c r="I216" s="90">
        <f t="shared" si="81"/>
        <v>0</v>
      </c>
      <c r="J216" s="90">
        <f t="shared" si="81"/>
        <v>0</v>
      </c>
      <c r="K216" s="90">
        <f t="shared" si="81"/>
        <v>0</v>
      </c>
      <c r="L216" s="90">
        <f t="shared" si="81"/>
        <v>0</v>
      </c>
      <c r="M216" s="90">
        <f t="shared" si="81"/>
        <v>0</v>
      </c>
      <c r="N216" s="90">
        <f t="shared" si="81"/>
        <v>0</v>
      </c>
      <c r="O216" s="90">
        <f t="shared" si="81"/>
        <v>0</v>
      </c>
      <c r="P216" s="184"/>
    </row>
    <row r="217" spans="1:16" s="28" customFormat="1" ht="94.5" hidden="1" x14ac:dyDescent="0.25">
      <c r="A217" s="57" t="s">
        <v>99</v>
      </c>
      <c r="B217" s="57" t="s">
        <v>48</v>
      </c>
      <c r="C217" s="61" t="s">
        <v>321</v>
      </c>
      <c r="D217" s="59">
        <f>'дод 2 '!E378</f>
        <v>0</v>
      </c>
      <c r="E217" s="59">
        <f>'дод 2 '!F378</f>
        <v>0</v>
      </c>
      <c r="F217" s="59">
        <f>'дод 2 '!G378</f>
        <v>0</v>
      </c>
      <c r="G217" s="59">
        <f>'дод 2 '!H378</f>
        <v>0</v>
      </c>
      <c r="H217" s="59">
        <f>'дод 2 '!I378</f>
        <v>0</v>
      </c>
      <c r="I217" s="59">
        <f>'дод 2 '!J378</f>
        <v>0</v>
      </c>
      <c r="J217" s="59">
        <f>'дод 2 '!K378</f>
        <v>0</v>
      </c>
      <c r="K217" s="59">
        <f>'дод 2 '!L378</f>
        <v>0</v>
      </c>
      <c r="L217" s="59">
        <f>'дод 2 '!M378</f>
        <v>0</v>
      </c>
      <c r="M217" s="59">
        <f>'дод 2 '!N378</f>
        <v>0</v>
      </c>
      <c r="N217" s="59">
        <f>'дод 2 '!O378</f>
        <v>0</v>
      </c>
      <c r="O217" s="59">
        <f>'дод 2 '!P378</f>
        <v>0</v>
      </c>
      <c r="P217" s="184"/>
    </row>
    <row r="218" spans="1:16" s="28" customFormat="1" hidden="1" x14ac:dyDescent="0.25">
      <c r="A218" s="57"/>
      <c r="B218" s="57"/>
      <c r="C218" s="68" t="s">
        <v>537</v>
      </c>
      <c r="D218" s="59">
        <f>'дод 2 '!E379</f>
        <v>0</v>
      </c>
      <c r="E218" s="59">
        <f>'дод 2 '!F379</f>
        <v>0</v>
      </c>
      <c r="F218" s="59">
        <f>'дод 2 '!G379</f>
        <v>0</v>
      </c>
      <c r="G218" s="59">
        <f>'дод 2 '!H379</f>
        <v>0</v>
      </c>
      <c r="H218" s="59">
        <f>'дод 2 '!I379</f>
        <v>0</v>
      </c>
      <c r="I218" s="59">
        <f>'дод 2 '!J379</f>
        <v>0</v>
      </c>
      <c r="J218" s="59">
        <f>'дод 2 '!K379</f>
        <v>0</v>
      </c>
      <c r="K218" s="59">
        <f>'дод 2 '!L379</f>
        <v>0</v>
      </c>
      <c r="L218" s="59">
        <f>'дод 2 '!M379</f>
        <v>0</v>
      </c>
      <c r="M218" s="59">
        <f>'дод 2 '!N379</f>
        <v>0</v>
      </c>
      <c r="N218" s="59">
        <f>'дод 2 '!O379</f>
        <v>0</v>
      </c>
      <c r="O218" s="59">
        <f>'дод 2 '!P379</f>
        <v>0</v>
      </c>
      <c r="P218" s="184"/>
    </row>
    <row r="219" spans="1:16" s="28" customFormat="1" hidden="1" x14ac:dyDescent="0.25">
      <c r="A219" s="57"/>
      <c r="B219" s="57"/>
      <c r="C219" s="68" t="s">
        <v>538</v>
      </c>
      <c r="D219" s="59">
        <f>D217+D218</f>
        <v>0</v>
      </c>
      <c r="E219" s="59">
        <f t="shared" ref="E219:O219" si="82">E217+E218</f>
        <v>0</v>
      </c>
      <c r="F219" s="59">
        <f t="shared" si="82"/>
        <v>0</v>
      </c>
      <c r="G219" s="59">
        <f t="shared" si="82"/>
        <v>0</v>
      </c>
      <c r="H219" s="59">
        <f t="shared" si="82"/>
        <v>0</v>
      </c>
      <c r="I219" s="59">
        <f t="shared" si="82"/>
        <v>0</v>
      </c>
      <c r="J219" s="59">
        <f t="shared" si="82"/>
        <v>0</v>
      </c>
      <c r="K219" s="59">
        <f t="shared" si="82"/>
        <v>0</v>
      </c>
      <c r="L219" s="59">
        <f t="shared" si="82"/>
        <v>0</v>
      </c>
      <c r="M219" s="59">
        <f t="shared" si="82"/>
        <v>0</v>
      </c>
      <c r="N219" s="59">
        <f t="shared" si="82"/>
        <v>0</v>
      </c>
      <c r="O219" s="59">
        <f t="shared" si="82"/>
        <v>0</v>
      </c>
      <c r="P219" s="184"/>
    </row>
    <row r="220" spans="1:16" s="29" customFormat="1" ht="31.5" hidden="1" x14ac:dyDescent="0.25">
      <c r="A220" s="57" t="s">
        <v>270</v>
      </c>
      <c r="B220" s="57" t="s">
        <v>47</v>
      </c>
      <c r="C220" s="61" t="s">
        <v>17</v>
      </c>
      <c r="D220" s="59">
        <f>'дод 2 '!E381</f>
        <v>6861100</v>
      </c>
      <c r="E220" s="59">
        <f>'дод 2 '!F381</f>
        <v>6861100</v>
      </c>
      <c r="F220" s="59">
        <f>'дод 2 '!G381</f>
        <v>0</v>
      </c>
      <c r="G220" s="59">
        <f>'дод 2 '!H381</f>
        <v>0</v>
      </c>
      <c r="H220" s="59">
        <f>'дод 2 '!I381</f>
        <v>0</v>
      </c>
      <c r="I220" s="59">
        <f>'дод 2 '!J381</f>
        <v>0</v>
      </c>
      <c r="J220" s="59">
        <f>'дод 2 '!K381</f>
        <v>0</v>
      </c>
      <c r="K220" s="59">
        <f>'дод 2 '!L381</f>
        <v>0</v>
      </c>
      <c r="L220" s="59">
        <f>'дод 2 '!M381</f>
        <v>0</v>
      </c>
      <c r="M220" s="59">
        <f>'дод 2 '!N381</f>
        <v>0</v>
      </c>
      <c r="N220" s="59">
        <f>'дод 2 '!O381</f>
        <v>0</v>
      </c>
      <c r="O220" s="59">
        <f>'дод 2 '!P381</f>
        <v>6861100</v>
      </c>
      <c r="P220" s="184"/>
    </row>
    <row r="221" spans="1:16" s="29" customFormat="1" hidden="1" x14ac:dyDescent="0.25">
      <c r="A221" s="57"/>
      <c r="B221" s="57"/>
      <c r="C221" s="68" t="s">
        <v>537</v>
      </c>
      <c r="D221" s="59">
        <f>'дод 2 '!E382</f>
        <v>0</v>
      </c>
      <c r="E221" s="59">
        <f>'дод 2 '!F382</f>
        <v>0</v>
      </c>
      <c r="F221" s="59">
        <f>'дод 2 '!G382</f>
        <v>0</v>
      </c>
      <c r="G221" s="59">
        <f>'дод 2 '!H382</f>
        <v>0</v>
      </c>
      <c r="H221" s="59">
        <f>'дод 2 '!I382</f>
        <v>0</v>
      </c>
      <c r="I221" s="59">
        <f>'дод 2 '!J382</f>
        <v>0</v>
      </c>
      <c r="J221" s="59">
        <f>'дод 2 '!K382</f>
        <v>0</v>
      </c>
      <c r="K221" s="59">
        <f>'дод 2 '!L382</f>
        <v>0</v>
      </c>
      <c r="L221" s="59">
        <f>'дод 2 '!M382</f>
        <v>0</v>
      </c>
      <c r="M221" s="59">
        <f>'дод 2 '!N382</f>
        <v>0</v>
      </c>
      <c r="N221" s="59">
        <f>'дод 2 '!O382</f>
        <v>0</v>
      </c>
      <c r="O221" s="59">
        <f>'дод 2 '!P382</f>
        <v>0</v>
      </c>
      <c r="P221" s="184"/>
    </row>
    <row r="222" spans="1:16" s="29" customFormat="1" hidden="1" x14ac:dyDescent="0.25">
      <c r="A222" s="57"/>
      <c r="B222" s="57"/>
      <c r="C222" s="68" t="s">
        <v>538</v>
      </c>
      <c r="D222" s="59">
        <f>D220+D221</f>
        <v>6861100</v>
      </c>
      <c r="E222" s="59">
        <f t="shared" ref="E222:O222" si="83">E220+E221</f>
        <v>6861100</v>
      </c>
      <c r="F222" s="59">
        <f t="shared" si="83"/>
        <v>0</v>
      </c>
      <c r="G222" s="59">
        <f t="shared" si="83"/>
        <v>0</v>
      </c>
      <c r="H222" s="59">
        <f t="shared" si="83"/>
        <v>0</v>
      </c>
      <c r="I222" s="59">
        <f t="shared" si="83"/>
        <v>0</v>
      </c>
      <c r="J222" s="59">
        <f t="shared" si="83"/>
        <v>0</v>
      </c>
      <c r="K222" s="59">
        <f t="shared" si="83"/>
        <v>0</v>
      </c>
      <c r="L222" s="59">
        <f t="shared" si="83"/>
        <v>0</v>
      </c>
      <c r="M222" s="59">
        <f t="shared" si="83"/>
        <v>0</v>
      </c>
      <c r="N222" s="59">
        <f t="shared" si="83"/>
        <v>0</v>
      </c>
      <c r="O222" s="59">
        <f t="shared" si="83"/>
        <v>6861100</v>
      </c>
      <c r="P222" s="184"/>
    </row>
    <row r="223" spans="1:16" s="29" customFormat="1" ht="47.25" hidden="1" x14ac:dyDescent="0.25">
      <c r="A223" s="57" t="s">
        <v>271</v>
      </c>
      <c r="B223" s="57" t="s">
        <v>47</v>
      </c>
      <c r="C223" s="68" t="s">
        <v>422</v>
      </c>
      <c r="D223" s="59">
        <f>'дод 2 '!E384</f>
        <v>2072000</v>
      </c>
      <c r="E223" s="59">
        <f>'дод 2 '!F384</f>
        <v>2072000</v>
      </c>
      <c r="F223" s="59">
        <f>'дод 2 '!G384</f>
        <v>0</v>
      </c>
      <c r="G223" s="59">
        <f>'дод 2 '!H384</f>
        <v>0</v>
      </c>
      <c r="H223" s="59">
        <f>'дод 2 '!I384</f>
        <v>0</v>
      </c>
      <c r="I223" s="59">
        <f>'дод 2 '!J384</f>
        <v>0</v>
      </c>
      <c r="J223" s="59">
        <f>'дод 2 '!K384</f>
        <v>0</v>
      </c>
      <c r="K223" s="59">
        <f>'дод 2 '!L384</f>
        <v>0</v>
      </c>
      <c r="L223" s="59">
        <f>'дод 2 '!M384</f>
        <v>0</v>
      </c>
      <c r="M223" s="59">
        <f>'дод 2 '!N384</f>
        <v>0</v>
      </c>
      <c r="N223" s="59">
        <f>'дод 2 '!O384</f>
        <v>0</v>
      </c>
      <c r="O223" s="59">
        <f>'дод 2 '!P384</f>
        <v>2072000</v>
      </c>
      <c r="P223" s="184"/>
    </row>
    <row r="224" spans="1:16" s="29" customFormat="1" hidden="1" x14ac:dyDescent="0.25">
      <c r="A224" s="57"/>
      <c r="B224" s="57"/>
      <c r="C224" s="68" t="s">
        <v>537</v>
      </c>
      <c r="D224" s="59">
        <f>'дод 2 '!E385</f>
        <v>0</v>
      </c>
      <c r="E224" s="59">
        <f>'дод 2 '!F385</f>
        <v>0</v>
      </c>
      <c r="F224" s="59">
        <f>'дод 2 '!G385</f>
        <v>0</v>
      </c>
      <c r="G224" s="59">
        <f>'дод 2 '!H385</f>
        <v>0</v>
      </c>
      <c r="H224" s="59">
        <f>'дод 2 '!I385</f>
        <v>0</v>
      </c>
      <c r="I224" s="59">
        <f>'дод 2 '!J385</f>
        <v>0</v>
      </c>
      <c r="J224" s="59">
        <f>'дод 2 '!K385</f>
        <v>0</v>
      </c>
      <c r="K224" s="59">
        <f>'дод 2 '!L385</f>
        <v>0</v>
      </c>
      <c r="L224" s="59">
        <f>'дод 2 '!M385</f>
        <v>0</v>
      </c>
      <c r="M224" s="59">
        <f>'дод 2 '!N385</f>
        <v>0</v>
      </c>
      <c r="N224" s="59">
        <f>'дод 2 '!O385</f>
        <v>0</v>
      </c>
      <c r="O224" s="59">
        <f>'дод 2 '!P385</f>
        <v>0</v>
      </c>
      <c r="P224" s="184"/>
    </row>
    <row r="225" spans="1:16" s="29" customFormat="1" hidden="1" x14ac:dyDescent="0.25">
      <c r="A225" s="57"/>
      <c r="B225" s="57"/>
      <c r="C225" s="68" t="s">
        <v>538</v>
      </c>
      <c r="D225" s="59">
        <f>D223+D224</f>
        <v>2072000</v>
      </c>
      <c r="E225" s="59">
        <f t="shared" ref="E225:O225" si="84">E223+E224</f>
        <v>2072000</v>
      </c>
      <c r="F225" s="59">
        <f t="shared" si="84"/>
        <v>0</v>
      </c>
      <c r="G225" s="59">
        <f t="shared" si="84"/>
        <v>0</v>
      </c>
      <c r="H225" s="59">
        <f t="shared" si="84"/>
        <v>0</v>
      </c>
      <c r="I225" s="59">
        <f t="shared" si="84"/>
        <v>0</v>
      </c>
      <c r="J225" s="59">
        <f t="shared" si="84"/>
        <v>0</v>
      </c>
      <c r="K225" s="59">
        <f t="shared" si="84"/>
        <v>0</v>
      </c>
      <c r="L225" s="59">
        <f t="shared" si="84"/>
        <v>0</v>
      </c>
      <c r="M225" s="59">
        <f t="shared" si="84"/>
        <v>0</v>
      </c>
      <c r="N225" s="59">
        <f t="shared" si="84"/>
        <v>0</v>
      </c>
      <c r="O225" s="59">
        <f t="shared" si="84"/>
        <v>2072000</v>
      </c>
      <c r="P225" s="184"/>
    </row>
    <row r="226" spans="1:16" s="28" customFormat="1" ht="47.25" hidden="1" x14ac:dyDescent="0.25">
      <c r="A226" s="57" t="s">
        <v>100</v>
      </c>
      <c r="B226" s="57" t="s">
        <v>51</v>
      </c>
      <c r="C226" s="61" t="s">
        <v>322</v>
      </c>
      <c r="D226" s="59">
        <f>'дод 2 '!E387</f>
        <v>107000</v>
      </c>
      <c r="E226" s="59">
        <f>'дод 2 '!F387</f>
        <v>107000</v>
      </c>
      <c r="F226" s="59">
        <f>'дод 2 '!G387</f>
        <v>0</v>
      </c>
      <c r="G226" s="59">
        <f>'дод 2 '!H387</f>
        <v>0</v>
      </c>
      <c r="H226" s="59">
        <f>'дод 2 '!I387</f>
        <v>0</v>
      </c>
      <c r="I226" s="59">
        <f>'дод 2 '!J387</f>
        <v>0</v>
      </c>
      <c r="J226" s="59">
        <f>'дод 2 '!K387</f>
        <v>0</v>
      </c>
      <c r="K226" s="59">
        <f>'дод 2 '!L387</f>
        <v>0</v>
      </c>
      <c r="L226" s="59">
        <f>'дод 2 '!M387</f>
        <v>0</v>
      </c>
      <c r="M226" s="59">
        <f>'дод 2 '!N387</f>
        <v>0</v>
      </c>
      <c r="N226" s="59">
        <f>'дод 2 '!O387</f>
        <v>0</v>
      </c>
      <c r="O226" s="59">
        <f>'дод 2 '!P387</f>
        <v>107000</v>
      </c>
      <c r="P226" s="184"/>
    </row>
    <row r="227" spans="1:16" s="28" customFormat="1" hidden="1" x14ac:dyDescent="0.25">
      <c r="A227" s="57"/>
      <c r="B227" s="57"/>
      <c r="C227" s="68" t="s">
        <v>537</v>
      </c>
      <c r="D227" s="59">
        <f>'дод 2 '!E388</f>
        <v>0</v>
      </c>
      <c r="E227" s="59">
        <f>'дод 2 '!F388</f>
        <v>0</v>
      </c>
      <c r="F227" s="59">
        <f>'дод 2 '!G388</f>
        <v>0</v>
      </c>
      <c r="G227" s="59">
        <f>'дод 2 '!H388</f>
        <v>0</v>
      </c>
      <c r="H227" s="59">
        <f>'дод 2 '!I388</f>
        <v>0</v>
      </c>
      <c r="I227" s="59">
        <f>'дод 2 '!J388</f>
        <v>0</v>
      </c>
      <c r="J227" s="59">
        <f>'дод 2 '!K388</f>
        <v>0</v>
      </c>
      <c r="K227" s="59">
        <f>'дод 2 '!L388</f>
        <v>0</v>
      </c>
      <c r="L227" s="59">
        <f>'дод 2 '!M388</f>
        <v>0</v>
      </c>
      <c r="M227" s="59">
        <f>'дод 2 '!N388</f>
        <v>0</v>
      </c>
      <c r="N227" s="59">
        <f>'дод 2 '!O388</f>
        <v>0</v>
      </c>
      <c r="O227" s="59">
        <f>'дод 2 '!P388</f>
        <v>0</v>
      </c>
      <c r="P227" s="184"/>
    </row>
    <row r="228" spans="1:16" s="28" customFormat="1" hidden="1" x14ac:dyDescent="0.25">
      <c r="A228" s="57"/>
      <c r="B228" s="57"/>
      <c r="C228" s="68" t="s">
        <v>538</v>
      </c>
      <c r="D228" s="59">
        <f>D226+D227</f>
        <v>107000</v>
      </c>
      <c r="E228" s="59">
        <f t="shared" ref="E228:O228" si="85">E226+E227</f>
        <v>107000</v>
      </c>
      <c r="F228" s="59">
        <f t="shared" si="85"/>
        <v>0</v>
      </c>
      <c r="G228" s="59">
        <f t="shared" si="85"/>
        <v>0</v>
      </c>
      <c r="H228" s="59">
        <f t="shared" si="85"/>
        <v>0</v>
      </c>
      <c r="I228" s="59">
        <f t="shared" si="85"/>
        <v>0</v>
      </c>
      <c r="J228" s="59">
        <f t="shared" si="85"/>
        <v>0</v>
      </c>
      <c r="K228" s="59">
        <f t="shared" si="85"/>
        <v>0</v>
      </c>
      <c r="L228" s="59">
        <f t="shared" si="85"/>
        <v>0</v>
      </c>
      <c r="M228" s="59">
        <f t="shared" si="85"/>
        <v>0</v>
      </c>
      <c r="N228" s="59">
        <f t="shared" si="85"/>
        <v>0</v>
      </c>
      <c r="O228" s="59">
        <f t="shared" si="85"/>
        <v>107000</v>
      </c>
      <c r="P228" s="184"/>
    </row>
    <row r="229" spans="1:16" s="28" customFormat="1" hidden="1" x14ac:dyDescent="0.25">
      <c r="A229" s="57" t="s">
        <v>272</v>
      </c>
      <c r="B229" s="57" t="s">
        <v>101</v>
      </c>
      <c r="C229" s="61" t="s">
        <v>33</v>
      </c>
      <c r="D229" s="59">
        <f>'дод 2 '!E390+'дод 2 '!E467</f>
        <v>100000</v>
      </c>
      <c r="E229" s="59">
        <f>'дод 2 '!F390+'дод 2 '!F467</f>
        <v>100000</v>
      </c>
      <c r="F229" s="59">
        <f>'дод 2 '!G390+'дод 2 '!G467</f>
        <v>0</v>
      </c>
      <c r="G229" s="59">
        <f>'дод 2 '!H390+'дод 2 '!H467</f>
        <v>0</v>
      </c>
      <c r="H229" s="59">
        <f>'дод 2 '!I390+'дод 2 '!I467</f>
        <v>0</v>
      </c>
      <c r="I229" s="59">
        <f>'дод 2 '!J390+'дод 2 '!J467</f>
        <v>0</v>
      </c>
      <c r="J229" s="59">
        <f>'дод 2 '!K390+'дод 2 '!K467</f>
        <v>0</v>
      </c>
      <c r="K229" s="59">
        <f>'дод 2 '!L390+'дод 2 '!L467</f>
        <v>0</v>
      </c>
      <c r="L229" s="59">
        <f>'дод 2 '!M390+'дод 2 '!M467</f>
        <v>0</v>
      </c>
      <c r="M229" s="59">
        <f>'дод 2 '!N390+'дод 2 '!N467</f>
        <v>0</v>
      </c>
      <c r="N229" s="59">
        <f>'дод 2 '!O390+'дод 2 '!O467</f>
        <v>0</v>
      </c>
      <c r="O229" s="59">
        <f>'дод 2 '!P390+'дод 2 '!P467</f>
        <v>100000</v>
      </c>
      <c r="P229" s="184"/>
    </row>
    <row r="230" spans="1:16" s="28" customFormat="1" hidden="1" x14ac:dyDescent="0.25">
      <c r="A230" s="57"/>
      <c r="B230" s="57"/>
      <c r="C230" s="68" t="s">
        <v>537</v>
      </c>
      <c r="D230" s="59">
        <f>'дод 2 '!E391+'дод 2 '!E468</f>
        <v>0</v>
      </c>
      <c r="E230" s="59">
        <f>'дод 2 '!F391+'дод 2 '!F468</f>
        <v>0</v>
      </c>
      <c r="F230" s="59">
        <f>'дод 2 '!G391+'дод 2 '!G468</f>
        <v>0</v>
      </c>
      <c r="G230" s="59">
        <f>'дод 2 '!H391+'дод 2 '!H468</f>
        <v>0</v>
      </c>
      <c r="H230" s="59">
        <f>'дод 2 '!I391+'дод 2 '!I468</f>
        <v>0</v>
      </c>
      <c r="I230" s="59">
        <f>'дод 2 '!J391+'дод 2 '!J468</f>
        <v>0</v>
      </c>
      <c r="J230" s="59">
        <f>'дод 2 '!K391+'дод 2 '!K468</f>
        <v>0</v>
      </c>
      <c r="K230" s="59">
        <f>'дод 2 '!L391+'дод 2 '!L468</f>
        <v>0</v>
      </c>
      <c r="L230" s="59">
        <f>'дод 2 '!M391+'дод 2 '!M468</f>
        <v>0</v>
      </c>
      <c r="M230" s="59">
        <f>'дод 2 '!N391+'дод 2 '!N468</f>
        <v>0</v>
      </c>
      <c r="N230" s="59">
        <f>'дод 2 '!O391+'дод 2 '!O468</f>
        <v>0</v>
      </c>
      <c r="O230" s="59">
        <f>'дод 2 '!P391+'дод 2 '!P468</f>
        <v>0</v>
      </c>
      <c r="P230" s="184"/>
    </row>
    <row r="231" spans="1:16" s="28" customFormat="1" hidden="1" x14ac:dyDescent="0.25">
      <c r="A231" s="57"/>
      <c r="B231" s="57"/>
      <c r="C231" s="68" t="s">
        <v>538</v>
      </c>
      <c r="D231" s="59">
        <f>D229+D230</f>
        <v>100000</v>
      </c>
      <c r="E231" s="59">
        <f t="shared" ref="E231:O231" si="86">E229+E230</f>
        <v>100000</v>
      </c>
      <c r="F231" s="59">
        <f t="shared" si="86"/>
        <v>0</v>
      </c>
      <c r="G231" s="59">
        <f t="shared" si="86"/>
        <v>0</v>
      </c>
      <c r="H231" s="59">
        <f t="shared" si="86"/>
        <v>0</v>
      </c>
      <c r="I231" s="59">
        <f t="shared" si="86"/>
        <v>0</v>
      </c>
      <c r="J231" s="59">
        <f t="shared" si="86"/>
        <v>0</v>
      </c>
      <c r="K231" s="59">
        <f t="shared" si="86"/>
        <v>0</v>
      </c>
      <c r="L231" s="59">
        <f t="shared" si="86"/>
        <v>0</v>
      </c>
      <c r="M231" s="59">
        <f t="shared" si="86"/>
        <v>0</v>
      </c>
      <c r="N231" s="59">
        <f t="shared" si="86"/>
        <v>0</v>
      </c>
      <c r="O231" s="59">
        <f t="shared" si="86"/>
        <v>100000</v>
      </c>
      <c r="P231" s="184"/>
    </row>
    <row r="232" spans="1:16" s="29" customFormat="1" ht="47.25" hidden="1" x14ac:dyDescent="0.25">
      <c r="A232" s="57" t="s">
        <v>273</v>
      </c>
      <c r="B232" s="57" t="s">
        <v>51</v>
      </c>
      <c r="C232" s="61" t="s">
        <v>275</v>
      </c>
      <c r="D232" s="59">
        <f>'дод 2 '!E393+'дод 2 '!E50</f>
        <v>8550000</v>
      </c>
      <c r="E232" s="59">
        <f>'дод 2 '!F393+'дод 2 '!F50</f>
        <v>8550000</v>
      </c>
      <c r="F232" s="59">
        <f>'дод 2 '!G393+'дод 2 '!G50</f>
        <v>4811400</v>
      </c>
      <c r="G232" s="59">
        <f>'дод 2 '!H393+'дод 2 '!H50</f>
        <v>765300</v>
      </c>
      <c r="H232" s="59">
        <f>'дод 2 '!I393+'дод 2 '!I50</f>
        <v>0</v>
      </c>
      <c r="I232" s="59">
        <f>'дод 2 '!J393+'дод 2 '!J50</f>
        <v>0</v>
      </c>
      <c r="J232" s="59">
        <f>'дод 2 '!K393+'дод 2 '!K50</f>
        <v>0</v>
      </c>
      <c r="K232" s="59">
        <f>'дод 2 '!L393+'дод 2 '!L50</f>
        <v>0</v>
      </c>
      <c r="L232" s="59">
        <f>'дод 2 '!M393+'дод 2 '!M50</f>
        <v>0</v>
      </c>
      <c r="M232" s="59">
        <f>'дод 2 '!N393+'дод 2 '!N50</f>
        <v>0</v>
      </c>
      <c r="N232" s="59">
        <f>'дод 2 '!O393+'дод 2 '!O50</f>
        <v>0</v>
      </c>
      <c r="O232" s="59">
        <f>'дод 2 '!P393+'дод 2 '!P50</f>
        <v>8550000</v>
      </c>
      <c r="P232" s="184"/>
    </row>
    <row r="233" spans="1:16" s="29" customFormat="1" hidden="1" x14ac:dyDescent="0.25">
      <c r="A233" s="57"/>
      <c r="B233" s="57"/>
      <c r="C233" s="68" t="s">
        <v>537</v>
      </c>
      <c r="D233" s="59">
        <f>'дод 2 '!E394+'дод 2 '!E51</f>
        <v>0</v>
      </c>
      <c r="E233" s="59">
        <f>'дод 2 '!F394+'дод 2 '!F51</f>
        <v>0</v>
      </c>
      <c r="F233" s="59">
        <f>'дод 2 '!G394+'дод 2 '!G51</f>
        <v>0</v>
      </c>
      <c r="G233" s="59">
        <f>'дод 2 '!H394+'дод 2 '!H51</f>
        <v>0</v>
      </c>
      <c r="H233" s="59">
        <f>'дод 2 '!I394+'дод 2 '!I51</f>
        <v>0</v>
      </c>
      <c r="I233" s="59">
        <f>'дод 2 '!J394+'дод 2 '!J51</f>
        <v>0</v>
      </c>
      <c r="J233" s="59">
        <f>'дод 2 '!K394+'дод 2 '!K51</f>
        <v>0</v>
      </c>
      <c r="K233" s="59">
        <f>'дод 2 '!L394+'дод 2 '!L51</f>
        <v>0</v>
      </c>
      <c r="L233" s="59">
        <f>'дод 2 '!M394+'дод 2 '!M51</f>
        <v>0</v>
      </c>
      <c r="M233" s="59">
        <f>'дод 2 '!N394+'дод 2 '!N51</f>
        <v>0</v>
      </c>
      <c r="N233" s="59">
        <f>'дод 2 '!O394+'дод 2 '!O51</f>
        <v>0</v>
      </c>
      <c r="O233" s="59">
        <f>'дод 2 '!P394+'дод 2 '!P51</f>
        <v>0</v>
      </c>
      <c r="P233" s="184"/>
    </row>
    <row r="234" spans="1:16" s="29" customFormat="1" hidden="1" x14ac:dyDescent="0.25">
      <c r="A234" s="57"/>
      <c r="B234" s="57"/>
      <c r="C234" s="68" t="s">
        <v>538</v>
      </c>
      <c r="D234" s="59">
        <f>D232+D233</f>
        <v>8550000</v>
      </c>
      <c r="E234" s="59">
        <f t="shared" ref="E234:O234" si="87">E232+E233</f>
        <v>8550000</v>
      </c>
      <c r="F234" s="59">
        <f t="shared" si="87"/>
        <v>4811400</v>
      </c>
      <c r="G234" s="59">
        <f t="shared" si="87"/>
        <v>765300</v>
      </c>
      <c r="H234" s="59">
        <f t="shared" si="87"/>
        <v>0</v>
      </c>
      <c r="I234" s="59">
        <f t="shared" si="87"/>
        <v>0</v>
      </c>
      <c r="J234" s="59">
        <f t="shared" si="87"/>
        <v>0</v>
      </c>
      <c r="K234" s="59">
        <f t="shared" si="87"/>
        <v>0</v>
      </c>
      <c r="L234" s="59">
        <f t="shared" si="87"/>
        <v>0</v>
      </c>
      <c r="M234" s="59">
        <f t="shared" si="87"/>
        <v>0</v>
      </c>
      <c r="N234" s="59">
        <f t="shared" si="87"/>
        <v>0</v>
      </c>
      <c r="O234" s="59">
        <f t="shared" si="87"/>
        <v>8550000</v>
      </c>
      <c r="P234" s="184"/>
    </row>
    <row r="235" spans="1:16" s="29" customFormat="1" ht="31.5" hidden="1" x14ac:dyDescent="0.25">
      <c r="A235" s="57" t="s">
        <v>274</v>
      </c>
      <c r="B235" s="57" t="s">
        <v>51</v>
      </c>
      <c r="C235" s="61" t="s">
        <v>534</v>
      </c>
      <c r="D235" s="59">
        <f>'дод 2 '!E53+'дод 2 '!E241+'дод 2 '!E396</f>
        <v>97065900</v>
      </c>
      <c r="E235" s="59">
        <f>'дод 2 '!F53+'дод 2 '!F241+'дод 2 '!F396</f>
        <v>97065900</v>
      </c>
      <c r="F235" s="59">
        <f>'дод 2 '!G53+'дод 2 '!G241+'дод 2 '!G396</f>
        <v>0</v>
      </c>
      <c r="G235" s="59">
        <f>'дод 2 '!H53+'дод 2 '!H241+'дод 2 '!H396</f>
        <v>0</v>
      </c>
      <c r="H235" s="59">
        <f>'дод 2 '!I53+'дод 2 '!I241+'дод 2 '!I396</f>
        <v>0</v>
      </c>
      <c r="I235" s="59">
        <f>'дод 2 '!J53+'дод 2 '!J241+'дод 2 '!J396</f>
        <v>0</v>
      </c>
      <c r="J235" s="59">
        <f>'дод 2 '!K53+'дод 2 '!K241+'дод 2 '!K396</f>
        <v>0</v>
      </c>
      <c r="K235" s="59">
        <f>'дод 2 '!L53+'дод 2 '!L241+'дод 2 '!L396</f>
        <v>0</v>
      </c>
      <c r="L235" s="59">
        <f>'дод 2 '!M53+'дод 2 '!M241+'дод 2 '!M396</f>
        <v>0</v>
      </c>
      <c r="M235" s="59">
        <f>'дод 2 '!N53+'дод 2 '!N241+'дод 2 '!N396</f>
        <v>0</v>
      </c>
      <c r="N235" s="59">
        <f>'дод 2 '!O53+'дод 2 '!O241+'дод 2 '!O396</f>
        <v>0</v>
      </c>
      <c r="O235" s="59">
        <f>'дод 2 '!P53+'дод 2 '!P241+'дод 2 '!P396</f>
        <v>97065900</v>
      </c>
      <c r="P235" s="184"/>
    </row>
    <row r="236" spans="1:16" s="29" customFormat="1" hidden="1" x14ac:dyDescent="0.25">
      <c r="A236" s="88"/>
      <c r="B236" s="88"/>
      <c r="C236" s="96" t="s">
        <v>357</v>
      </c>
      <c r="D236" s="90">
        <f>'дод 2 '!E397</f>
        <v>261600</v>
      </c>
      <c r="E236" s="90">
        <f>'дод 2 '!F397</f>
        <v>261600</v>
      </c>
      <c r="F236" s="90">
        <f>'дод 2 '!G397</f>
        <v>0</v>
      </c>
      <c r="G236" s="90">
        <f>'дод 2 '!H397</f>
        <v>0</v>
      </c>
      <c r="H236" s="90">
        <f>'дод 2 '!I397</f>
        <v>0</v>
      </c>
      <c r="I236" s="90">
        <f>'дод 2 '!J397</f>
        <v>0</v>
      </c>
      <c r="J236" s="90">
        <f>'дод 2 '!K397</f>
        <v>0</v>
      </c>
      <c r="K236" s="90">
        <f>'дод 2 '!L397</f>
        <v>0</v>
      </c>
      <c r="L236" s="90">
        <f>'дод 2 '!M397</f>
        <v>0</v>
      </c>
      <c r="M236" s="90">
        <f>'дод 2 '!N397</f>
        <v>0</v>
      </c>
      <c r="N236" s="90">
        <f>'дод 2 '!O397</f>
        <v>0</v>
      </c>
      <c r="O236" s="90">
        <f>'дод 2 '!P397</f>
        <v>261600</v>
      </c>
      <c r="P236" s="184"/>
    </row>
    <row r="237" spans="1:16" s="29" customFormat="1" hidden="1" x14ac:dyDescent="0.25">
      <c r="A237" s="88"/>
      <c r="B237" s="88"/>
      <c r="C237" s="68" t="s">
        <v>537</v>
      </c>
      <c r="D237" s="90">
        <f>'дод 2 '!E54+'дод 2 '!E242+'дод 2 '!E398</f>
        <v>0</v>
      </c>
      <c r="E237" s="90">
        <f>'дод 2 '!F54+'дод 2 '!F242+'дод 2 '!F398</f>
        <v>0</v>
      </c>
      <c r="F237" s="90">
        <f>'дод 2 '!G54+'дод 2 '!G242+'дод 2 '!G398</f>
        <v>0</v>
      </c>
      <c r="G237" s="90">
        <f>'дод 2 '!H54+'дод 2 '!H242+'дод 2 '!H398</f>
        <v>0</v>
      </c>
      <c r="H237" s="90">
        <f>'дод 2 '!I54+'дод 2 '!I242+'дод 2 '!I398</f>
        <v>0</v>
      </c>
      <c r="I237" s="90">
        <f>'дод 2 '!J54+'дод 2 '!J242+'дод 2 '!J398</f>
        <v>0</v>
      </c>
      <c r="J237" s="90">
        <f>'дод 2 '!K54+'дод 2 '!K242+'дод 2 '!K398</f>
        <v>0</v>
      </c>
      <c r="K237" s="90">
        <f>'дод 2 '!L54+'дод 2 '!L242+'дод 2 '!L398</f>
        <v>0</v>
      </c>
      <c r="L237" s="90">
        <f>'дод 2 '!M54+'дод 2 '!M242+'дод 2 '!M398</f>
        <v>0</v>
      </c>
      <c r="M237" s="90">
        <f>'дод 2 '!N54+'дод 2 '!N242+'дод 2 '!N398</f>
        <v>0</v>
      </c>
      <c r="N237" s="90">
        <f>'дод 2 '!O54+'дод 2 '!O242+'дод 2 '!O398</f>
        <v>0</v>
      </c>
      <c r="O237" s="90">
        <f>'дод 2 '!P54+'дод 2 '!P242+'дод 2 '!P398</f>
        <v>0</v>
      </c>
      <c r="P237" s="184"/>
    </row>
    <row r="238" spans="1:16" s="29" customFormat="1" hidden="1" x14ac:dyDescent="0.25">
      <c r="A238" s="88"/>
      <c r="B238" s="88"/>
      <c r="C238" s="89" t="s">
        <v>357</v>
      </c>
      <c r="D238" s="90">
        <f>'дод 2 '!E399</f>
        <v>0</v>
      </c>
      <c r="E238" s="90">
        <f>'дод 2 '!F399</f>
        <v>0</v>
      </c>
      <c r="F238" s="90">
        <f>'дод 2 '!G399</f>
        <v>0</v>
      </c>
      <c r="G238" s="90">
        <f>'дод 2 '!H399</f>
        <v>0</v>
      </c>
      <c r="H238" s="90">
        <f>'дод 2 '!I399</f>
        <v>0</v>
      </c>
      <c r="I238" s="90">
        <f>'дод 2 '!J399</f>
        <v>0</v>
      </c>
      <c r="J238" s="90">
        <f>'дод 2 '!K399</f>
        <v>0</v>
      </c>
      <c r="K238" s="90">
        <f>'дод 2 '!L399</f>
        <v>0</v>
      </c>
      <c r="L238" s="90">
        <f>'дод 2 '!M399</f>
        <v>0</v>
      </c>
      <c r="M238" s="90">
        <f>'дод 2 '!N399</f>
        <v>0</v>
      </c>
      <c r="N238" s="90">
        <f>'дод 2 '!O399</f>
        <v>0</v>
      </c>
      <c r="O238" s="90">
        <f>'дод 2 '!P399</f>
        <v>0</v>
      </c>
      <c r="P238" s="184"/>
    </row>
    <row r="239" spans="1:16" s="29" customFormat="1" hidden="1" x14ac:dyDescent="0.25">
      <c r="A239" s="88"/>
      <c r="B239" s="88"/>
      <c r="C239" s="68" t="s">
        <v>538</v>
      </c>
      <c r="D239" s="90">
        <f>D235+D237</f>
        <v>97065900</v>
      </c>
      <c r="E239" s="90">
        <f t="shared" ref="E239:O239" si="88">E235+E237</f>
        <v>97065900</v>
      </c>
      <c r="F239" s="90">
        <f t="shared" si="88"/>
        <v>0</v>
      </c>
      <c r="G239" s="90">
        <f t="shared" si="88"/>
        <v>0</v>
      </c>
      <c r="H239" s="90">
        <f t="shared" si="88"/>
        <v>0</v>
      </c>
      <c r="I239" s="90">
        <f t="shared" si="88"/>
        <v>0</v>
      </c>
      <c r="J239" s="90">
        <f t="shared" si="88"/>
        <v>0</v>
      </c>
      <c r="K239" s="90">
        <f t="shared" si="88"/>
        <v>0</v>
      </c>
      <c r="L239" s="90">
        <f t="shared" si="88"/>
        <v>0</v>
      </c>
      <c r="M239" s="90">
        <f t="shared" si="88"/>
        <v>0</v>
      </c>
      <c r="N239" s="90">
        <f t="shared" si="88"/>
        <v>0</v>
      </c>
      <c r="O239" s="90">
        <f t="shared" si="88"/>
        <v>97065900</v>
      </c>
      <c r="P239" s="184"/>
    </row>
    <row r="240" spans="1:16" s="29" customFormat="1" hidden="1" x14ac:dyDescent="0.25">
      <c r="A240" s="88"/>
      <c r="B240" s="88"/>
      <c r="C240" s="89" t="s">
        <v>357</v>
      </c>
      <c r="D240" s="90">
        <f>D236+D238</f>
        <v>261600</v>
      </c>
      <c r="E240" s="90">
        <f t="shared" ref="E240:O240" si="89">E236+E238</f>
        <v>261600</v>
      </c>
      <c r="F240" s="90">
        <f t="shared" si="89"/>
        <v>0</v>
      </c>
      <c r="G240" s="90">
        <f t="shared" si="89"/>
        <v>0</v>
      </c>
      <c r="H240" s="90">
        <f t="shared" si="89"/>
        <v>0</v>
      </c>
      <c r="I240" s="90">
        <f t="shared" si="89"/>
        <v>0</v>
      </c>
      <c r="J240" s="90">
        <f t="shared" si="89"/>
        <v>0</v>
      </c>
      <c r="K240" s="90">
        <f t="shared" si="89"/>
        <v>0</v>
      </c>
      <c r="L240" s="90">
        <f t="shared" si="89"/>
        <v>0</v>
      </c>
      <c r="M240" s="90">
        <f t="shared" si="89"/>
        <v>0</v>
      </c>
      <c r="N240" s="90">
        <f t="shared" si="89"/>
        <v>0</v>
      </c>
      <c r="O240" s="90">
        <f t="shared" si="89"/>
        <v>261600</v>
      </c>
      <c r="P240" s="184"/>
    </row>
    <row r="241" spans="1:16" s="27" customFormat="1" hidden="1" x14ac:dyDescent="0.25">
      <c r="A241" s="82" t="s">
        <v>66</v>
      </c>
      <c r="B241" s="93"/>
      <c r="C241" s="94" t="s">
        <v>67</v>
      </c>
      <c r="D241" s="79">
        <f t="shared" ref="D241:O241" si="90">D244+D247+D250+D253</f>
        <v>40298700</v>
      </c>
      <c r="E241" s="79">
        <f t="shared" si="90"/>
        <v>40298700</v>
      </c>
      <c r="F241" s="79">
        <f t="shared" si="90"/>
        <v>27811100</v>
      </c>
      <c r="G241" s="79">
        <f t="shared" si="90"/>
        <v>3330100</v>
      </c>
      <c r="H241" s="79">
        <f t="shared" si="90"/>
        <v>0</v>
      </c>
      <c r="I241" s="79">
        <f t="shared" si="90"/>
        <v>5111300</v>
      </c>
      <c r="J241" s="79">
        <f t="shared" si="90"/>
        <v>5106300</v>
      </c>
      <c r="K241" s="79">
        <f t="shared" si="90"/>
        <v>5000</v>
      </c>
      <c r="L241" s="79">
        <f t="shared" si="90"/>
        <v>0</v>
      </c>
      <c r="M241" s="79">
        <f t="shared" si="90"/>
        <v>0</v>
      </c>
      <c r="N241" s="79">
        <f t="shared" si="90"/>
        <v>5106300</v>
      </c>
      <c r="O241" s="79">
        <f t="shared" si="90"/>
        <v>45410000</v>
      </c>
      <c r="P241" s="184"/>
    </row>
    <row r="242" spans="1:16" s="27" customFormat="1" hidden="1" x14ac:dyDescent="0.25">
      <c r="A242" s="82"/>
      <c r="B242" s="93"/>
      <c r="C242" s="94" t="s">
        <v>537</v>
      </c>
      <c r="D242" s="79">
        <f>D245+D248+D251+D254</f>
        <v>0</v>
      </c>
      <c r="E242" s="79">
        <f t="shared" ref="E242:O242" si="91">E245+E248+E251+E254</f>
        <v>0</v>
      </c>
      <c r="F242" s="79">
        <f t="shared" si="91"/>
        <v>0</v>
      </c>
      <c r="G242" s="79">
        <f t="shared" si="91"/>
        <v>0</v>
      </c>
      <c r="H242" s="79">
        <f t="shared" si="91"/>
        <v>0</v>
      </c>
      <c r="I242" s="79">
        <f t="shared" si="91"/>
        <v>0</v>
      </c>
      <c r="J242" s="79">
        <f t="shared" si="91"/>
        <v>0</v>
      </c>
      <c r="K242" s="79">
        <f t="shared" si="91"/>
        <v>0</v>
      </c>
      <c r="L242" s="79">
        <f t="shared" si="91"/>
        <v>0</v>
      </c>
      <c r="M242" s="79">
        <f t="shared" si="91"/>
        <v>0</v>
      </c>
      <c r="N242" s="79">
        <f t="shared" si="91"/>
        <v>0</v>
      </c>
      <c r="O242" s="79">
        <f t="shared" si="91"/>
        <v>0</v>
      </c>
      <c r="P242" s="184"/>
    </row>
    <row r="243" spans="1:16" s="27" customFormat="1" hidden="1" x14ac:dyDescent="0.25">
      <c r="A243" s="82"/>
      <c r="B243" s="93"/>
      <c r="C243" s="94" t="s">
        <v>538</v>
      </c>
      <c r="D243" s="79">
        <f>D241+D242</f>
        <v>40298700</v>
      </c>
      <c r="E243" s="79">
        <f t="shared" ref="E243:O243" si="92">E241+E242</f>
        <v>40298700</v>
      </c>
      <c r="F243" s="79">
        <f t="shared" si="92"/>
        <v>27811100</v>
      </c>
      <c r="G243" s="79">
        <f t="shared" si="92"/>
        <v>3330100</v>
      </c>
      <c r="H243" s="79">
        <f t="shared" si="92"/>
        <v>0</v>
      </c>
      <c r="I243" s="79">
        <f t="shared" si="92"/>
        <v>5111300</v>
      </c>
      <c r="J243" s="79">
        <f t="shared" si="92"/>
        <v>5106300</v>
      </c>
      <c r="K243" s="79">
        <f t="shared" si="92"/>
        <v>5000</v>
      </c>
      <c r="L243" s="79">
        <f t="shared" si="92"/>
        <v>0</v>
      </c>
      <c r="M243" s="79">
        <f t="shared" si="92"/>
        <v>0</v>
      </c>
      <c r="N243" s="79">
        <f t="shared" si="92"/>
        <v>5106300</v>
      </c>
      <c r="O243" s="79">
        <f t="shared" si="92"/>
        <v>45410000</v>
      </c>
      <c r="P243" s="184"/>
    </row>
    <row r="244" spans="1:16" s="28" customFormat="1" hidden="1" x14ac:dyDescent="0.25">
      <c r="A244" s="57" t="s">
        <v>68</v>
      </c>
      <c r="B244" s="57" t="s">
        <v>69</v>
      </c>
      <c r="C244" s="61" t="s">
        <v>14</v>
      </c>
      <c r="D244" s="59">
        <f>'дод 2 '!E435</f>
        <v>27722400</v>
      </c>
      <c r="E244" s="59">
        <f>'дод 2 '!F435</f>
        <v>27722400</v>
      </c>
      <c r="F244" s="59">
        <f>'дод 2 '!G435</f>
        <v>19660500</v>
      </c>
      <c r="G244" s="59">
        <f>'дод 2 '!H435</f>
        <v>2672200</v>
      </c>
      <c r="H244" s="59">
        <f>'дод 2 '!I435</f>
        <v>0</v>
      </c>
      <c r="I244" s="59">
        <f>'дод 2 '!J435</f>
        <v>4865300</v>
      </c>
      <c r="J244" s="59">
        <f>'дод 2 '!K435</f>
        <v>4860300</v>
      </c>
      <c r="K244" s="59">
        <f>'дод 2 '!L435</f>
        <v>5000</v>
      </c>
      <c r="L244" s="59">
        <f>'дод 2 '!M435</f>
        <v>0</v>
      </c>
      <c r="M244" s="59">
        <f>'дод 2 '!N435</f>
        <v>0</v>
      </c>
      <c r="N244" s="59">
        <f>'дод 2 '!O435</f>
        <v>4860300</v>
      </c>
      <c r="O244" s="59">
        <f>'дод 2 '!P435</f>
        <v>32587700</v>
      </c>
      <c r="P244" s="184"/>
    </row>
    <row r="245" spans="1:16" s="28" customFormat="1" hidden="1" x14ac:dyDescent="0.25">
      <c r="A245" s="57"/>
      <c r="B245" s="57"/>
      <c r="C245" s="61" t="s">
        <v>537</v>
      </c>
      <c r="D245" s="59">
        <f>'дод 2 '!E436</f>
        <v>0</v>
      </c>
      <c r="E245" s="59">
        <f>'дод 2 '!F436</f>
        <v>0</v>
      </c>
      <c r="F245" s="59">
        <f>'дод 2 '!G436</f>
        <v>0</v>
      </c>
      <c r="G245" s="59">
        <f>'дод 2 '!H436</f>
        <v>0</v>
      </c>
      <c r="H245" s="59">
        <f>'дод 2 '!I436</f>
        <v>0</v>
      </c>
      <c r="I245" s="59">
        <f>'дод 2 '!J436</f>
        <v>0</v>
      </c>
      <c r="J245" s="59">
        <f>'дод 2 '!K436</f>
        <v>0</v>
      </c>
      <c r="K245" s="59">
        <f>'дод 2 '!L436</f>
        <v>0</v>
      </c>
      <c r="L245" s="59">
        <f>'дод 2 '!M436</f>
        <v>0</v>
      </c>
      <c r="M245" s="59">
        <f>'дод 2 '!N436</f>
        <v>0</v>
      </c>
      <c r="N245" s="59">
        <f>'дод 2 '!O436</f>
        <v>0</v>
      </c>
      <c r="O245" s="59">
        <f>'дод 2 '!P436</f>
        <v>0</v>
      </c>
      <c r="P245" s="184"/>
    </row>
    <row r="246" spans="1:16" s="28" customFormat="1" hidden="1" x14ac:dyDescent="0.25">
      <c r="A246" s="57"/>
      <c r="B246" s="57"/>
      <c r="C246" s="61" t="s">
        <v>538</v>
      </c>
      <c r="D246" s="59">
        <f>D244+D245</f>
        <v>27722400</v>
      </c>
      <c r="E246" s="59">
        <f t="shared" ref="E246:O246" si="93">E244+E245</f>
        <v>27722400</v>
      </c>
      <c r="F246" s="59">
        <f t="shared" si="93"/>
        <v>19660500</v>
      </c>
      <c r="G246" s="59">
        <f t="shared" si="93"/>
        <v>2672200</v>
      </c>
      <c r="H246" s="59">
        <f t="shared" si="93"/>
        <v>0</v>
      </c>
      <c r="I246" s="59">
        <f t="shared" si="93"/>
        <v>4865300</v>
      </c>
      <c r="J246" s="59">
        <f t="shared" si="93"/>
        <v>4860300</v>
      </c>
      <c r="K246" s="59">
        <f t="shared" si="93"/>
        <v>5000</v>
      </c>
      <c r="L246" s="59">
        <f t="shared" si="93"/>
        <v>0</v>
      </c>
      <c r="M246" s="59">
        <f t="shared" si="93"/>
        <v>0</v>
      </c>
      <c r="N246" s="59">
        <f t="shared" si="93"/>
        <v>4860300</v>
      </c>
      <c r="O246" s="59">
        <f t="shared" si="93"/>
        <v>32587700</v>
      </c>
      <c r="P246" s="184"/>
    </row>
    <row r="247" spans="1:16" s="28" customFormat="1" ht="47.25" hidden="1" x14ac:dyDescent="0.25">
      <c r="A247" s="57" t="s">
        <v>299</v>
      </c>
      <c r="B247" s="57" t="s">
        <v>300</v>
      </c>
      <c r="C247" s="61" t="s">
        <v>301</v>
      </c>
      <c r="D247" s="59">
        <f>'дод 2 '!E56+'дод 2 '!E438</f>
        <v>6066500</v>
      </c>
      <c r="E247" s="59">
        <f>'дод 2 '!F56+'дод 2 '!F438</f>
        <v>6066500</v>
      </c>
      <c r="F247" s="59">
        <f>'дод 2 '!G56+'дод 2 '!G438</f>
        <v>3872000</v>
      </c>
      <c r="G247" s="59">
        <f>'дод 2 '!H56+'дод 2 '!H438</f>
        <v>370000</v>
      </c>
      <c r="H247" s="59">
        <f>'дод 2 '!I56+'дод 2 '!I438</f>
        <v>0</v>
      </c>
      <c r="I247" s="59">
        <f>'дод 2 '!J56+'дод 2 '!J438</f>
        <v>246000</v>
      </c>
      <c r="J247" s="59">
        <f>'дод 2 '!K56+'дод 2 '!K438</f>
        <v>246000</v>
      </c>
      <c r="K247" s="59">
        <f>'дод 2 '!L56+'дод 2 '!L438</f>
        <v>0</v>
      </c>
      <c r="L247" s="59">
        <f>'дод 2 '!M56+'дод 2 '!M438</f>
        <v>0</v>
      </c>
      <c r="M247" s="59">
        <f>'дод 2 '!N56+'дод 2 '!N438</f>
        <v>0</v>
      </c>
      <c r="N247" s="59">
        <f>'дод 2 '!O56+'дод 2 '!O438</f>
        <v>246000</v>
      </c>
      <c r="O247" s="59">
        <f>'дод 2 '!P56+'дод 2 '!P438</f>
        <v>6312500</v>
      </c>
      <c r="P247" s="184"/>
    </row>
    <row r="248" spans="1:16" s="28" customFormat="1" hidden="1" x14ac:dyDescent="0.25">
      <c r="A248" s="57"/>
      <c r="B248" s="57"/>
      <c r="C248" s="61" t="s">
        <v>537</v>
      </c>
      <c r="D248" s="59">
        <f>'дод 2 '!E57+'дод 2 '!E439</f>
        <v>0</v>
      </c>
      <c r="E248" s="59">
        <f>'дод 2 '!F57+'дод 2 '!F439</f>
        <v>0</v>
      </c>
      <c r="F248" s="59">
        <f>'дод 2 '!G57+'дод 2 '!G439</f>
        <v>0</v>
      </c>
      <c r="G248" s="59">
        <f>'дод 2 '!H57+'дод 2 '!H439</f>
        <v>0</v>
      </c>
      <c r="H248" s="59">
        <f>'дод 2 '!I57+'дод 2 '!I439</f>
        <v>0</v>
      </c>
      <c r="I248" s="59">
        <f>'дод 2 '!J57+'дод 2 '!J439</f>
        <v>0</v>
      </c>
      <c r="J248" s="59">
        <f>'дод 2 '!K57+'дод 2 '!K439</f>
        <v>0</v>
      </c>
      <c r="K248" s="59">
        <f>'дод 2 '!L57+'дод 2 '!L439</f>
        <v>0</v>
      </c>
      <c r="L248" s="59">
        <f>'дод 2 '!M57+'дод 2 '!M439</f>
        <v>0</v>
      </c>
      <c r="M248" s="59">
        <f>'дод 2 '!N57+'дод 2 '!N439</f>
        <v>0</v>
      </c>
      <c r="N248" s="59">
        <f>'дод 2 '!O57+'дод 2 '!O439</f>
        <v>0</v>
      </c>
      <c r="O248" s="59">
        <f>'дод 2 '!P57+'дод 2 '!P439</f>
        <v>0</v>
      </c>
      <c r="P248" s="184"/>
    </row>
    <row r="249" spans="1:16" s="28" customFormat="1" hidden="1" x14ac:dyDescent="0.25">
      <c r="A249" s="57"/>
      <c r="B249" s="57"/>
      <c r="C249" s="61" t="s">
        <v>538</v>
      </c>
      <c r="D249" s="59">
        <f>D247+D248</f>
        <v>6066500</v>
      </c>
      <c r="E249" s="59">
        <f t="shared" ref="E249:O249" si="94">E247+E248</f>
        <v>6066500</v>
      </c>
      <c r="F249" s="59">
        <f t="shared" si="94"/>
        <v>3872000</v>
      </c>
      <c r="G249" s="59">
        <f t="shared" si="94"/>
        <v>370000</v>
      </c>
      <c r="H249" s="59">
        <f t="shared" si="94"/>
        <v>0</v>
      </c>
      <c r="I249" s="59">
        <f t="shared" si="94"/>
        <v>246000</v>
      </c>
      <c r="J249" s="59">
        <f t="shared" si="94"/>
        <v>246000</v>
      </c>
      <c r="K249" s="59">
        <f t="shared" si="94"/>
        <v>0</v>
      </c>
      <c r="L249" s="59">
        <f t="shared" si="94"/>
        <v>0</v>
      </c>
      <c r="M249" s="59">
        <f t="shared" si="94"/>
        <v>0</v>
      </c>
      <c r="N249" s="59">
        <f t="shared" si="94"/>
        <v>246000</v>
      </c>
      <c r="O249" s="59">
        <f t="shared" si="94"/>
        <v>6312500</v>
      </c>
      <c r="P249" s="184"/>
    </row>
    <row r="250" spans="1:16" s="29" customFormat="1" ht="31.5" hidden="1" x14ac:dyDescent="0.25">
      <c r="A250" s="57" t="s">
        <v>276</v>
      </c>
      <c r="B250" s="57" t="s">
        <v>70</v>
      </c>
      <c r="C250" s="61" t="s">
        <v>323</v>
      </c>
      <c r="D250" s="59">
        <f>'дод 2 '!E59+'дод 2 '!E441</f>
        <v>6009800</v>
      </c>
      <c r="E250" s="59">
        <f>'дод 2 '!F59+'дод 2 '!F441</f>
        <v>6009800</v>
      </c>
      <c r="F250" s="59">
        <f>'дод 2 '!G59+'дод 2 '!G441</f>
        <v>4278600</v>
      </c>
      <c r="G250" s="59">
        <f>'дод 2 '!H59+'дод 2 '!H441</f>
        <v>287900</v>
      </c>
      <c r="H250" s="59">
        <f>'дод 2 '!I59+'дод 2 '!I441</f>
        <v>0</v>
      </c>
      <c r="I250" s="59">
        <f>'дод 2 '!J59+'дод 2 '!J441</f>
        <v>0</v>
      </c>
      <c r="J250" s="59">
        <f>'дод 2 '!K59+'дод 2 '!K441</f>
        <v>0</v>
      </c>
      <c r="K250" s="59">
        <f>'дод 2 '!L59+'дод 2 '!L441</f>
        <v>0</v>
      </c>
      <c r="L250" s="59">
        <f>'дод 2 '!M59+'дод 2 '!M441</f>
        <v>0</v>
      </c>
      <c r="M250" s="59">
        <f>'дод 2 '!N59+'дод 2 '!N441</f>
        <v>0</v>
      </c>
      <c r="N250" s="59">
        <f>'дод 2 '!O59+'дод 2 '!O441</f>
        <v>0</v>
      </c>
      <c r="O250" s="59">
        <f>'дод 2 '!P59+'дод 2 '!P441</f>
        <v>6009800</v>
      </c>
      <c r="P250" s="184"/>
    </row>
    <row r="251" spans="1:16" s="29" customFormat="1" hidden="1" x14ac:dyDescent="0.25">
      <c r="A251" s="57"/>
      <c r="B251" s="57"/>
      <c r="C251" s="61" t="s">
        <v>537</v>
      </c>
      <c r="D251" s="59">
        <f>'дод 2 '!E60+'дод 2 '!E442</f>
        <v>0</v>
      </c>
      <c r="E251" s="59">
        <f>'дод 2 '!F60+'дод 2 '!F442</f>
        <v>0</v>
      </c>
      <c r="F251" s="59">
        <f>'дод 2 '!G60+'дод 2 '!G442</f>
        <v>0</v>
      </c>
      <c r="G251" s="59">
        <f>'дод 2 '!H60+'дод 2 '!H442</f>
        <v>0</v>
      </c>
      <c r="H251" s="59">
        <f>'дод 2 '!I60+'дод 2 '!I442</f>
        <v>0</v>
      </c>
      <c r="I251" s="59">
        <f>'дод 2 '!J60+'дод 2 '!J442</f>
        <v>0</v>
      </c>
      <c r="J251" s="59">
        <f>'дод 2 '!K60+'дод 2 '!K442</f>
        <v>0</v>
      </c>
      <c r="K251" s="59">
        <f>'дод 2 '!L60+'дод 2 '!L442</f>
        <v>0</v>
      </c>
      <c r="L251" s="59">
        <f>'дод 2 '!M60+'дод 2 '!M442</f>
        <v>0</v>
      </c>
      <c r="M251" s="59">
        <f>'дод 2 '!N60+'дод 2 '!N442</f>
        <v>0</v>
      </c>
      <c r="N251" s="59">
        <f>'дод 2 '!O60+'дод 2 '!O442</f>
        <v>0</v>
      </c>
      <c r="O251" s="59">
        <f>'дод 2 '!P60+'дод 2 '!P442</f>
        <v>0</v>
      </c>
      <c r="P251" s="184"/>
    </row>
    <row r="252" spans="1:16" s="29" customFormat="1" hidden="1" x14ac:dyDescent="0.25">
      <c r="A252" s="57"/>
      <c r="B252" s="57"/>
      <c r="C252" s="61" t="s">
        <v>538</v>
      </c>
      <c r="D252" s="59">
        <f>D250+D251</f>
        <v>6009800</v>
      </c>
      <c r="E252" s="59">
        <f t="shared" ref="E252:O252" si="95">E250+E251</f>
        <v>6009800</v>
      </c>
      <c r="F252" s="59">
        <f t="shared" si="95"/>
        <v>4278600</v>
      </c>
      <c r="G252" s="59">
        <f t="shared" si="95"/>
        <v>287900</v>
      </c>
      <c r="H252" s="59">
        <f t="shared" si="95"/>
        <v>0</v>
      </c>
      <c r="I252" s="59">
        <f t="shared" si="95"/>
        <v>0</v>
      </c>
      <c r="J252" s="59">
        <f t="shared" si="95"/>
        <v>0</v>
      </c>
      <c r="K252" s="59">
        <f t="shared" si="95"/>
        <v>0</v>
      </c>
      <c r="L252" s="59">
        <f t="shared" si="95"/>
        <v>0</v>
      </c>
      <c r="M252" s="59">
        <f t="shared" si="95"/>
        <v>0</v>
      </c>
      <c r="N252" s="59">
        <f t="shared" si="95"/>
        <v>0</v>
      </c>
      <c r="O252" s="59">
        <f t="shared" si="95"/>
        <v>6009800</v>
      </c>
      <c r="P252" s="184"/>
    </row>
    <row r="253" spans="1:16" s="29" customFormat="1" hidden="1" x14ac:dyDescent="0.25">
      <c r="A253" s="57" t="s">
        <v>277</v>
      </c>
      <c r="B253" s="57" t="s">
        <v>70</v>
      </c>
      <c r="C253" s="61" t="s">
        <v>278</v>
      </c>
      <c r="D253" s="59">
        <f>'дод 2 '!E62+'дод 2 '!E444</f>
        <v>500000</v>
      </c>
      <c r="E253" s="59">
        <f>'дод 2 '!F62+'дод 2 '!F444</f>
        <v>500000</v>
      </c>
      <c r="F253" s="59">
        <f>'дод 2 '!G62+'дод 2 '!G444</f>
        <v>0</v>
      </c>
      <c r="G253" s="59">
        <f>'дод 2 '!H62+'дод 2 '!H444</f>
        <v>0</v>
      </c>
      <c r="H253" s="59">
        <f>'дод 2 '!I62+'дод 2 '!I444</f>
        <v>0</v>
      </c>
      <c r="I253" s="59">
        <f>'дод 2 '!J62+'дод 2 '!J444</f>
        <v>0</v>
      </c>
      <c r="J253" s="59">
        <f>'дод 2 '!K62+'дод 2 '!K444</f>
        <v>0</v>
      </c>
      <c r="K253" s="59">
        <f>'дод 2 '!L62+'дод 2 '!L444</f>
        <v>0</v>
      </c>
      <c r="L253" s="59">
        <f>'дод 2 '!M62+'дод 2 '!M444</f>
        <v>0</v>
      </c>
      <c r="M253" s="59">
        <f>'дод 2 '!N62+'дод 2 '!N444</f>
        <v>0</v>
      </c>
      <c r="N253" s="59">
        <f>'дод 2 '!O62+'дод 2 '!O444</f>
        <v>0</v>
      </c>
      <c r="O253" s="59">
        <f>'дод 2 '!P62+'дод 2 '!P444</f>
        <v>500000</v>
      </c>
      <c r="P253" s="184"/>
    </row>
    <row r="254" spans="1:16" s="29" customFormat="1" hidden="1" x14ac:dyDescent="0.25">
      <c r="A254" s="57"/>
      <c r="B254" s="57"/>
      <c r="C254" s="61" t="s">
        <v>537</v>
      </c>
      <c r="D254" s="59">
        <f>'дод 2 '!E63+'дод 2 '!E445</f>
        <v>0</v>
      </c>
      <c r="E254" s="59">
        <f>'дод 2 '!F63+'дод 2 '!F445</f>
        <v>0</v>
      </c>
      <c r="F254" s="59">
        <f>'дод 2 '!G63+'дод 2 '!G445</f>
        <v>0</v>
      </c>
      <c r="G254" s="59">
        <f>'дод 2 '!H63+'дод 2 '!H445</f>
        <v>0</v>
      </c>
      <c r="H254" s="59">
        <f>'дод 2 '!I63+'дод 2 '!I445</f>
        <v>0</v>
      </c>
      <c r="I254" s="59">
        <f>'дод 2 '!J63+'дод 2 '!J445</f>
        <v>0</v>
      </c>
      <c r="J254" s="59">
        <f>'дод 2 '!K63+'дод 2 '!K445</f>
        <v>0</v>
      </c>
      <c r="K254" s="59">
        <f>'дод 2 '!L63+'дод 2 '!L445</f>
        <v>0</v>
      </c>
      <c r="L254" s="59">
        <f>'дод 2 '!M63+'дод 2 '!M445</f>
        <v>0</v>
      </c>
      <c r="M254" s="59">
        <f>'дод 2 '!N63+'дод 2 '!N445</f>
        <v>0</v>
      </c>
      <c r="N254" s="59">
        <f>'дод 2 '!O63+'дод 2 '!O445</f>
        <v>0</v>
      </c>
      <c r="O254" s="59">
        <f>'дод 2 '!P63+'дод 2 '!P445</f>
        <v>0</v>
      </c>
      <c r="P254" s="184"/>
    </row>
    <row r="255" spans="1:16" s="29" customFormat="1" hidden="1" x14ac:dyDescent="0.25">
      <c r="A255" s="57"/>
      <c r="B255" s="57"/>
      <c r="C255" s="61" t="s">
        <v>538</v>
      </c>
      <c r="D255" s="59">
        <f>D253+D254</f>
        <v>500000</v>
      </c>
      <c r="E255" s="59">
        <f t="shared" ref="E255:O255" si="96">E253+E254</f>
        <v>500000</v>
      </c>
      <c r="F255" s="59">
        <f t="shared" si="96"/>
        <v>0</v>
      </c>
      <c r="G255" s="59">
        <f t="shared" si="96"/>
        <v>0</v>
      </c>
      <c r="H255" s="59">
        <f t="shared" si="96"/>
        <v>0</v>
      </c>
      <c r="I255" s="59">
        <f t="shared" si="96"/>
        <v>0</v>
      </c>
      <c r="J255" s="59">
        <f t="shared" si="96"/>
        <v>0</v>
      </c>
      <c r="K255" s="59">
        <f t="shared" si="96"/>
        <v>0</v>
      </c>
      <c r="L255" s="59">
        <f t="shared" si="96"/>
        <v>0</v>
      </c>
      <c r="M255" s="59">
        <f t="shared" si="96"/>
        <v>0</v>
      </c>
      <c r="N255" s="59">
        <f t="shared" si="96"/>
        <v>0</v>
      </c>
      <c r="O255" s="59">
        <f t="shared" si="96"/>
        <v>500000</v>
      </c>
      <c r="P255" s="184"/>
    </row>
    <row r="256" spans="1:16" s="27" customFormat="1" hidden="1" x14ac:dyDescent="0.25">
      <c r="A256" s="82" t="s">
        <v>73</v>
      </c>
      <c r="B256" s="93"/>
      <c r="C256" s="94" t="s">
        <v>454</v>
      </c>
      <c r="D256" s="79">
        <f t="shared" ref="D256:O256" si="97">D259+D262+D265+D268+D271+D274</f>
        <v>85557600</v>
      </c>
      <c r="E256" s="79">
        <f t="shared" si="97"/>
        <v>85557600</v>
      </c>
      <c r="F256" s="79">
        <f t="shared" si="97"/>
        <v>35666800</v>
      </c>
      <c r="G256" s="79">
        <f t="shared" si="97"/>
        <v>3201000</v>
      </c>
      <c r="H256" s="79">
        <f t="shared" si="97"/>
        <v>0</v>
      </c>
      <c r="I256" s="79">
        <f t="shared" si="97"/>
        <v>670440</v>
      </c>
      <c r="J256" s="79">
        <f t="shared" si="97"/>
        <v>130000</v>
      </c>
      <c r="K256" s="79">
        <f t="shared" si="97"/>
        <v>540440</v>
      </c>
      <c r="L256" s="79">
        <f t="shared" si="97"/>
        <v>345344</v>
      </c>
      <c r="M256" s="79">
        <f t="shared" si="97"/>
        <v>98012</v>
      </c>
      <c r="N256" s="79">
        <f t="shared" si="97"/>
        <v>130000</v>
      </c>
      <c r="O256" s="79">
        <f t="shared" si="97"/>
        <v>86228040</v>
      </c>
      <c r="P256" s="184"/>
    </row>
    <row r="257" spans="1:16" s="27" customFormat="1" hidden="1" x14ac:dyDescent="0.25">
      <c r="A257" s="82"/>
      <c r="B257" s="93"/>
      <c r="C257" s="94" t="s">
        <v>537</v>
      </c>
      <c r="D257" s="79">
        <f>D260+D263+D266+D269+D272+D275</f>
        <v>0</v>
      </c>
      <c r="E257" s="79">
        <f t="shared" ref="E257:O257" si="98">E260+E263+E266+E269+E272+E275</f>
        <v>0</v>
      </c>
      <c r="F257" s="79">
        <f t="shared" si="98"/>
        <v>0</v>
      </c>
      <c r="G257" s="79">
        <f t="shared" si="98"/>
        <v>0</v>
      </c>
      <c r="H257" s="79">
        <f t="shared" si="98"/>
        <v>0</v>
      </c>
      <c r="I257" s="79">
        <f t="shared" si="98"/>
        <v>0</v>
      </c>
      <c r="J257" s="79">
        <f t="shared" si="98"/>
        <v>0</v>
      </c>
      <c r="K257" s="79">
        <f t="shared" si="98"/>
        <v>0</v>
      </c>
      <c r="L257" s="79">
        <f t="shared" si="98"/>
        <v>0</v>
      </c>
      <c r="M257" s="79">
        <f t="shared" si="98"/>
        <v>0</v>
      </c>
      <c r="N257" s="79">
        <f t="shared" si="98"/>
        <v>0</v>
      </c>
      <c r="O257" s="79">
        <f t="shared" si="98"/>
        <v>0</v>
      </c>
      <c r="P257" s="184"/>
    </row>
    <row r="258" spans="1:16" s="27" customFormat="1" hidden="1" x14ac:dyDescent="0.25">
      <c r="A258" s="82"/>
      <c r="B258" s="93"/>
      <c r="C258" s="94" t="s">
        <v>538</v>
      </c>
      <c r="D258" s="79">
        <f>D256+D257</f>
        <v>85557600</v>
      </c>
      <c r="E258" s="79">
        <f t="shared" ref="E258:O258" si="99">E256+E257</f>
        <v>85557600</v>
      </c>
      <c r="F258" s="79">
        <f t="shared" si="99"/>
        <v>35666800</v>
      </c>
      <c r="G258" s="79">
        <f t="shared" si="99"/>
        <v>3201000</v>
      </c>
      <c r="H258" s="79">
        <f t="shared" si="99"/>
        <v>0</v>
      </c>
      <c r="I258" s="79">
        <f t="shared" si="99"/>
        <v>670440</v>
      </c>
      <c r="J258" s="79">
        <f t="shared" si="99"/>
        <v>130000</v>
      </c>
      <c r="K258" s="79">
        <f t="shared" si="99"/>
        <v>540440</v>
      </c>
      <c r="L258" s="79">
        <f t="shared" si="99"/>
        <v>345344</v>
      </c>
      <c r="M258" s="79">
        <f t="shared" si="99"/>
        <v>98012</v>
      </c>
      <c r="N258" s="79">
        <f t="shared" si="99"/>
        <v>130000</v>
      </c>
      <c r="O258" s="79">
        <f t="shared" si="99"/>
        <v>86228040</v>
      </c>
      <c r="P258" s="184"/>
    </row>
    <row r="259" spans="1:16" s="29" customFormat="1" ht="31.5" hidden="1" x14ac:dyDescent="0.25">
      <c r="A259" s="57" t="s">
        <v>74</v>
      </c>
      <c r="B259" s="57" t="s">
        <v>75</v>
      </c>
      <c r="C259" s="61" t="s">
        <v>20</v>
      </c>
      <c r="D259" s="59">
        <f>'дод 2 '!E65</f>
        <v>400000</v>
      </c>
      <c r="E259" s="59">
        <f>'дод 2 '!F65</f>
        <v>400000</v>
      </c>
      <c r="F259" s="59">
        <f>'дод 2 '!G65</f>
        <v>0</v>
      </c>
      <c r="G259" s="59">
        <f>'дод 2 '!H65</f>
        <v>0</v>
      </c>
      <c r="H259" s="59">
        <f>'дод 2 '!I65</f>
        <v>0</v>
      </c>
      <c r="I259" s="59">
        <f>'дод 2 '!J65</f>
        <v>0</v>
      </c>
      <c r="J259" s="59">
        <f>'дод 2 '!K65</f>
        <v>0</v>
      </c>
      <c r="K259" s="59">
        <f>'дод 2 '!L65</f>
        <v>0</v>
      </c>
      <c r="L259" s="59">
        <f>'дод 2 '!M65</f>
        <v>0</v>
      </c>
      <c r="M259" s="59">
        <f>'дод 2 '!N65</f>
        <v>0</v>
      </c>
      <c r="N259" s="59">
        <f>'дод 2 '!O65</f>
        <v>0</v>
      </c>
      <c r="O259" s="59">
        <f>'дод 2 '!P65</f>
        <v>400000</v>
      </c>
      <c r="P259" s="184"/>
    </row>
    <row r="260" spans="1:16" s="29" customFormat="1" hidden="1" x14ac:dyDescent="0.25">
      <c r="A260" s="57"/>
      <c r="B260" s="57"/>
      <c r="C260" s="61" t="s">
        <v>537</v>
      </c>
      <c r="D260" s="59">
        <f>'дод 2 '!E66</f>
        <v>0</v>
      </c>
      <c r="E260" s="59">
        <f>'дод 2 '!F66</f>
        <v>0</v>
      </c>
      <c r="F260" s="59">
        <f>'дод 2 '!G66</f>
        <v>0</v>
      </c>
      <c r="G260" s="59">
        <f>'дод 2 '!H66</f>
        <v>0</v>
      </c>
      <c r="H260" s="59">
        <f>'дод 2 '!I66</f>
        <v>0</v>
      </c>
      <c r="I260" s="59">
        <f>'дод 2 '!J66</f>
        <v>0</v>
      </c>
      <c r="J260" s="59">
        <f>'дод 2 '!K66</f>
        <v>0</v>
      </c>
      <c r="K260" s="59">
        <f>'дод 2 '!L66</f>
        <v>0</v>
      </c>
      <c r="L260" s="59">
        <f>'дод 2 '!M66</f>
        <v>0</v>
      </c>
      <c r="M260" s="59">
        <f>'дод 2 '!N66</f>
        <v>0</v>
      </c>
      <c r="N260" s="59">
        <f>'дод 2 '!O66</f>
        <v>0</v>
      </c>
      <c r="O260" s="59">
        <f>'дод 2 '!P66</f>
        <v>0</v>
      </c>
      <c r="P260" s="184"/>
    </row>
    <row r="261" spans="1:16" s="29" customFormat="1" hidden="1" x14ac:dyDescent="0.25">
      <c r="A261" s="57"/>
      <c r="B261" s="57"/>
      <c r="C261" s="61" t="s">
        <v>538</v>
      </c>
      <c r="D261" s="59">
        <f>D259+D260</f>
        <v>400000</v>
      </c>
      <c r="E261" s="59">
        <f t="shared" ref="E261:O261" si="100">E259+E260</f>
        <v>400000</v>
      </c>
      <c r="F261" s="59">
        <f t="shared" si="100"/>
        <v>0</v>
      </c>
      <c r="G261" s="59">
        <f t="shared" si="100"/>
        <v>0</v>
      </c>
      <c r="H261" s="59">
        <f t="shared" si="100"/>
        <v>0</v>
      </c>
      <c r="I261" s="59">
        <f t="shared" si="100"/>
        <v>0</v>
      </c>
      <c r="J261" s="59">
        <f t="shared" si="100"/>
        <v>0</v>
      </c>
      <c r="K261" s="59">
        <f t="shared" si="100"/>
        <v>0</v>
      </c>
      <c r="L261" s="59">
        <f t="shared" si="100"/>
        <v>0</v>
      </c>
      <c r="M261" s="59">
        <f t="shared" si="100"/>
        <v>0</v>
      </c>
      <c r="N261" s="59">
        <f t="shared" si="100"/>
        <v>0</v>
      </c>
      <c r="O261" s="59">
        <f t="shared" si="100"/>
        <v>400000</v>
      </c>
      <c r="P261" s="184"/>
    </row>
    <row r="262" spans="1:16" s="29" customFormat="1" ht="31.5" hidden="1" x14ac:dyDescent="0.25">
      <c r="A262" s="57" t="s">
        <v>76</v>
      </c>
      <c r="B262" s="57" t="s">
        <v>75</v>
      </c>
      <c r="C262" s="61" t="s">
        <v>15</v>
      </c>
      <c r="D262" s="59">
        <f>'дод 2 '!E68</f>
        <v>400000</v>
      </c>
      <c r="E262" s="59">
        <f>'дод 2 '!F68</f>
        <v>400000</v>
      </c>
      <c r="F262" s="59">
        <f>'дод 2 '!G68</f>
        <v>0</v>
      </c>
      <c r="G262" s="59">
        <f>'дод 2 '!H68</f>
        <v>0</v>
      </c>
      <c r="H262" s="59">
        <f>'дод 2 '!I68</f>
        <v>0</v>
      </c>
      <c r="I262" s="59">
        <f>'дод 2 '!J68</f>
        <v>0</v>
      </c>
      <c r="J262" s="59">
        <f>'дод 2 '!K68</f>
        <v>0</v>
      </c>
      <c r="K262" s="59">
        <f>'дод 2 '!L68</f>
        <v>0</v>
      </c>
      <c r="L262" s="59">
        <f>'дод 2 '!M68</f>
        <v>0</v>
      </c>
      <c r="M262" s="59">
        <f>'дод 2 '!N68</f>
        <v>0</v>
      </c>
      <c r="N262" s="59">
        <f>'дод 2 '!O68</f>
        <v>0</v>
      </c>
      <c r="O262" s="59">
        <f>'дод 2 '!P68</f>
        <v>400000</v>
      </c>
      <c r="P262" s="184"/>
    </row>
    <row r="263" spans="1:16" s="29" customFormat="1" hidden="1" x14ac:dyDescent="0.25">
      <c r="A263" s="57"/>
      <c r="B263" s="57"/>
      <c r="C263" s="61" t="s">
        <v>537</v>
      </c>
      <c r="D263" s="59">
        <f>'дод 2 '!E69</f>
        <v>0</v>
      </c>
      <c r="E263" s="59">
        <f>'дод 2 '!F69</f>
        <v>0</v>
      </c>
      <c r="F263" s="59">
        <f>'дод 2 '!G69</f>
        <v>0</v>
      </c>
      <c r="G263" s="59">
        <f>'дод 2 '!H69</f>
        <v>0</v>
      </c>
      <c r="H263" s="59">
        <f>'дод 2 '!I69</f>
        <v>0</v>
      </c>
      <c r="I263" s="59">
        <f>'дод 2 '!J69</f>
        <v>0</v>
      </c>
      <c r="J263" s="59">
        <f>'дод 2 '!K69</f>
        <v>0</v>
      </c>
      <c r="K263" s="59">
        <f>'дод 2 '!L69</f>
        <v>0</v>
      </c>
      <c r="L263" s="59">
        <f>'дод 2 '!M69</f>
        <v>0</v>
      </c>
      <c r="M263" s="59">
        <f>'дод 2 '!N69</f>
        <v>0</v>
      </c>
      <c r="N263" s="59">
        <f>'дод 2 '!O69</f>
        <v>0</v>
      </c>
      <c r="O263" s="59">
        <f>'дод 2 '!P69</f>
        <v>0</v>
      </c>
      <c r="P263" s="32"/>
    </row>
    <row r="264" spans="1:16" s="29" customFormat="1" hidden="1" x14ac:dyDescent="0.25">
      <c r="A264" s="57"/>
      <c r="B264" s="57"/>
      <c r="C264" s="61" t="s">
        <v>538</v>
      </c>
      <c r="D264" s="59">
        <f>D262+D263</f>
        <v>400000</v>
      </c>
      <c r="E264" s="59">
        <f t="shared" ref="E264:O264" si="101">E262+E263</f>
        <v>400000</v>
      </c>
      <c r="F264" s="59">
        <f t="shared" si="101"/>
        <v>0</v>
      </c>
      <c r="G264" s="59">
        <f t="shared" si="101"/>
        <v>0</v>
      </c>
      <c r="H264" s="59">
        <f t="shared" si="101"/>
        <v>0</v>
      </c>
      <c r="I264" s="59">
        <f t="shared" si="101"/>
        <v>0</v>
      </c>
      <c r="J264" s="59">
        <f t="shared" si="101"/>
        <v>0</v>
      </c>
      <c r="K264" s="59">
        <f t="shared" si="101"/>
        <v>0</v>
      </c>
      <c r="L264" s="59">
        <f t="shared" si="101"/>
        <v>0</v>
      </c>
      <c r="M264" s="59">
        <f t="shared" si="101"/>
        <v>0</v>
      </c>
      <c r="N264" s="59">
        <f t="shared" si="101"/>
        <v>0</v>
      </c>
      <c r="O264" s="59">
        <f t="shared" si="101"/>
        <v>400000</v>
      </c>
      <c r="P264" s="32"/>
    </row>
    <row r="265" spans="1:16" s="29" customFormat="1" ht="47.25" hidden="1" x14ac:dyDescent="0.25">
      <c r="A265" s="57" t="s">
        <v>110</v>
      </c>
      <c r="B265" s="57" t="s">
        <v>75</v>
      </c>
      <c r="C265" s="61" t="s">
        <v>446</v>
      </c>
      <c r="D265" s="59">
        <f>'дод 2 '!E71+'дод 2 '!E244</f>
        <v>42199600</v>
      </c>
      <c r="E265" s="59">
        <f>'дод 2 '!F71+'дод 2 '!F244</f>
        <v>42199600</v>
      </c>
      <c r="F265" s="59">
        <f>'дод 2 '!G71+'дод 2 '!G244</f>
        <v>31518800</v>
      </c>
      <c r="G265" s="59">
        <f>'дод 2 '!H71+'дод 2 '!H244</f>
        <v>2361600</v>
      </c>
      <c r="H265" s="59">
        <f>'дод 2 '!I71+'дод 2 '!I244</f>
        <v>0</v>
      </c>
      <c r="I265" s="59">
        <f>'дод 2 '!J71+'дод 2 '!J244</f>
        <v>130000</v>
      </c>
      <c r="J265" s="59">
        <f>'дод 2 '!K71+'дод 2 '!K244</f>
        <v>130000</v>
      </c>
      <c r="K265" s="59">
        <f>'дод 2 '!L71+'дод 2 '!L244</f>
        <v>0</v>
      </c>
      <c r="L265" s="59">
        <f>'дод 2 '!M71+'дод 2 '!M244</f>
        <v>0</v>
      </c>
      <c r="M265" s="59">
        <f>'дод 2 '!N71+'дод 2 '!N244</f>
        <v>0</v>
      </c>
      <c r="N265" s="59">
        <f>'дод 2 '!O71+'дод 2 '!O244</f>
        <v>130000</v>
      </c>
      <c r="O265" s="59">
        <f>'дод 2 '!P71+'дод 2 '!P244</f>
        <v>42329600</v>
      </c>
      <c r="P265" s="32"/>
    </row>
    <row r="266" spans="1:16" s="29" customFormat="1" hidden="1" x14ac:dyDescent="0.25">
      <c r="A266" s="57"/>
      <c r="B266" s="57"/>
      <c r="C266" s="61" t="s">
        <v>537</v>
      </c>
      <c r="D266" s="59">
        <f>'дод 2 '!E72+'дод 2 '!E245</f>
        <v>0</v>
      </c>
      <c r="E266" s="59">
        <f>'дод 2 '!F72+'дод 2 '!F245</f>
        <v>0</v>
      </c>
      <c r="F266" s="59">
        <f>'дод 2 '!G72+'дод 2 '!G245</f>
        <v>0</v>
      </c>
      <c r="G266" s="59">
        <f>'дод 2 '!H72+'дод 2 '!H245</f>
        <v>0</v>
      </c>
      <c r="H266" s="59">
        <f>'дод 2 '!I72+'дод 2 '!I245</f>
        <v>0</v>
      </c>
      <c r="I266" s="59">
        <f>'дод 2 '!J72+'дод 2 '!J245</f>
        <v>0</v>
      </c>
      <c r="J266" s="59">
        <f>'дод 2 '!K72+'дод 2 '!K245</f>
        <v>0</v>
      </c>
      <c r="K266" s="59">
        <f>'дод 2 '!L72+'дод 2 '!L245</f>
        <v>0</v>
      </c>
      <c r="L266" s="59">
        <f>'дод 2 '!M72+'дод 2 '!M245</f>
        <v>0</v>
      </c>
      <c r="M266" s="59">
        <f>'дод 2 '!N72+'дод 2 '!N245</f>
        <v>0</v>
      </c>
      <c r="N266" s="59">
        <f>'дод 2 '!O72+'дод 2 '!O245</f>
        <v>0</v>
      </c>
      <c r="O266" s="59">
        <f>'дод 2 '!P72+'дод 2 '!P245</f>
        <v>0</v>
      </c>
      <c r="P266" s="32"/>
    </row>
    <row r="267" spans="1:16" s="29" customFormat="1" hidden="1" x14ac:dyDescent="0.25">
      <c r="A267" s="57"/>
      <c r="B267" s="57"/>
      <c r="C267" s="61" t="s">
        <v>538</v>
      </c>
      <c r="D267" s="59">
        <f>D265+D266</f>
        <v>42199600</v>
      </c>
      <c r="E267" s="59">
        <f t="shared" ref="E267:O267" si="102">E265+E266</f>
        <v>42199600</v>
      </c>
      <c r="F267" s="59">
        <f t="shared" si="102"/>
        <v>31518800</v>
      </c>
      <c r="G267" s="59">
        <f t="shared" si="102"/>
        <v>2361600</v>
      </c>
      <c r="H267" s="59">
        <f t="shared" si="102"/>
        <v>0</v>
      </c>
      <c r="I267" s="59">
        <f t="shared" si="102"/>
        <v>130000</v>
      </c>
      <c r="J267" s="59">
        <f t="shared" si="102"/>
        <v>130000</v>
      </c>
      <c r="K267" s="59">
        <f t="shared" si="102"/>
        <v>0</v>
      </c>
      <c r="L267" s="59">
        <f t="shared" si="102"/>
        <v>0</v>
      </c>
      <c r="M267" s="59">
        <f t="shared" si="102"/>
        <v>0</v>
      </c>
      <c r="N267" s="59">
        <f t="shared" si="102"/>
        <v>130000</v>
      </c>
      <c r="O267" s="59">
        <f t="shared" si="102"/>
        <v>42329600</v>
      </c>
      <c r="P267" s="32"/>
    </row>
    <row r="268" spans="1:16" s="29" customFormat="1" ht="47.25" hidden="1" x14ac:dyDescent="0.25">
      <c r="A268" s="57" t="s">
        <v>111</v>
      </c>
      <c r="B268" s="57" t="s">
        <v>75</v>
      </c>
      <c r="C268" s="61" t="s">
        <v>21</v>
      </c>
      <c r="D268" s="59">
        <f>'дод 2 '!E74</f>
        <v>21975100</v>
      </c>
      <c r="E268" s="59">
        <f>'дод 2 '!F74</f>
        <v>21975100</v>
      </c>
      <c r="F268" s="59">
        <f>'дод 2 '!G74</f>
        <v>0</v>
      </c>
      <c r="G268" s="59">
        <f>'дод 2 '!H74</f>
        <v>0</v>
      </c>
      <c r="H268" s="59">
        <f>'дод 2 '!I74</f>
        <v>0</v>
      </c>
      <c r="I268" s="59">
        <f>'дод 2 '!J74</f>
        <v>0</v>
      </c>
      <c r="J268" s="59">
        <f>'дод 2 '!K74</f>
        <v>0</v>
      </c>
      <c r="K268" s="59">
        <f>'дод 2 '!L74</f>
        <v>0</v>
      </c>
      <c r="L268" s="59">
        <f>'дод 2 '!M74</f>
        <v>0</v>
      </c>
      <c r="M268" s="59">
        <f>'дод 2 '!N74</f>
        <v>0</v>
      </c>
      <c r="N268" s="59">
        <f>'дод 2 '!O74</f>
        <v>0</v>
      </c>
      <c r="O268" s="59">
        <f>'дод 2 '!P74</f>
        <v>21975100</v>
      </c>
      <c r="P268" s="32"/>
    </row>
    <row r="269" spans="1:16" s="29" customFormat="1" hidden="1" x14ac:dyDescent="0.25">
      <c r="A269" s="57"/>
      <c r="B269" s="57"/>
      <c r="C269" s="61" t="s">
        <v>537</v>
      </c>
      <c r="D269" s="59">
        <f>'дод 2 '!E75</f>
        <v>0</v>
      </c>
      <c r="E269" s="59">
        <f>'дод 2 '!F75</f>
        <v>0</v>
      </c>
      <c r="F269" s="59">
        <f>'дод 2 '!G75</f>
        <v>0</v>
      </c>
      <c r="G269" s="59">
        <f>'дод 2 '!H75</f>
        <v>0</v>
      </c>
      <c r="H269" s="59">
        <f>'дод 2 '!I75</f>
        <v>0</v>
      </c>
      <c r="I269" s="59">
        <f>'дод 2 '!J75</f>
        <v>0</v>
      </c>
      <c r="J269" s="59">
        <f>'дод 2 '!K75</f>
        <v>0</v>
      </c>
      <c r="K269" s="59">
        <f>'дод 2 '!L75</f>
        <v>0</v>
      </c>
      <c r="L269" s="59">
        <f>'дод 2 '!M75</f>
        <v>0</v>
      </c>
      <c r="M269" s="59">
        <f>'дод 2 '!N75</f>
        <v>0</v>
      </c>
      <c r="N269" s="59">
        <f>'дод 2 '!O75</f>
        <v>0</v>
      </c>
      <c r="O269" s="59">
        <f>'дод 2 '!P75</f>
        <v>0</v>
      </c>
      <c r="P269" s="32"/>
    </row>
    <row r="270" spans="1:16" s="29" customFormat="1" hidden="1" x14ac:dyDescent="0.25">
      <c r="A270" s="57"/>
      <c r="B270" s="57"/>
      <c r="C270" s="61" t="s">
        <v>538</v>
      </c>
      <c r="D270" s="59">
        <f>D268+D269</f>
        <v>21975100</v>
      </c>
      <c r="E270" s="59">
        <f t="shared" ref="E270:O270" si="103">E268+E269</f>
        <v>21975100</v>
      </c>
      <c r="F270" s="59">
        <f t="shared" si="103"/>
        <v>0</v>
      </c>
      <c r="G270" s="59">
        <f t="shared" si="103"/>
        <v>0</v>
      </c>
      <c r="H270" s="59">
        <f t="shared" si="103"/>
        <v>0</v>
      </c>
      <c r="I270" s="59">
        <f t="shared" si="103"/>
        <v>0</v>
      </c>
      <c r="J270" s="59">
        <f t="shared" si="103"/>
        <v>0</v>
      </c>
      <c r="K270" s="59">
        <f t="shared" si="103"/>
        <v>0</v>
      </c>
      <c r="L270" s="59">
        <f t="shared" si="103"/>
        <v>0</v>
      </c>
      <c r="M270" s="59">
        <f t="shared" si="103"/>
        <v>0</v>
      </c>
      <c r="N270" s="59">
        <f t="shared" si="103"/>
        <v>0</v>
      </c>
      <c r="O270" s="59">
        <f t="shared" si="103"/>
        <v>21975100</v>
      </c>
      <c r="P270" s="32"/>
    </row>
    <row r="271" spans="1:16" s="29" customFormat="1" ht="63" hidden="1" x14ac:dyDescent="0.25">
      <c r="A271" s="57" t="s">
        <v>107</v>
      </c>
      <c r="B271" s="57" t="s">
        <v>75</v>
      </c>
      <c r="C271" s="61" t="s">
        <v>460</v>
      </c>
      <c r="D271" s="59">
        <f>'дод 2 '!E77</f>
        <v>6952500</v>
      </c>
      <c r="E271" s="59">
        <f>'дод 2 '!F77</f>
        <v>6952500</v>
      </c>
      <c r="F271" s="59">
        <f>'дод 2 '!G77</f>
        <v>4148000</v>
      </c>
      <c r="G271" s="59">
        <f>'дод 2 '!H77</f>
        <v>839400</v>
      </c>
      <c r="H271" s="59">
        <f>'дод 2 '!I77</f>
        <v>0</v>
      </c>
      <c r="I271" s="59">
        <f>'дод 2 '!J77</f>
        <v>540440</v>
      </c>
      <c r="J271" s="59">
        <f>'дод 2 '!K77</f>
        <v>0</v>
      </c>
      <c r="K271" s="59">
        <f>'дод 2 '!L77</f>
        <v>540440</v>
      </c>
      <c r="L271" s="59">
        <f>'дод 2 '!M77</f>
        <v>345344</v>
      </c>
      <c r="M271" s="59">
        <f>'дод 2 '!N77</f>
        <v>98012</v>
      </c>
      <c r="N271" s="59">
        <f>'дод 2 '!O77</f>
        <v>0</v>
      </c>
      <c r="O271" s="59">
        <f>'дод 2 '!P77</f>
        <v>7492940</v>
      </c>
      <c r="P271" s="32"/>
    </row>
    <row r="272" spans="1:16" s="29" customFormat="1" hidden="1" x14ac:dyDescent="0.25">
      <c r="A272" s="57"/>
      <c r="B272" s="57"/>
      <c r="C272" s="61" t="s">
        <v>537</v>
      </c>
      <c r="D272" s="59">
        <f>'дод 2 '!E78</f>
        <v>0</v>
      </c>
      <c r="E272" s="59">
        <f>'дод 2 '!F78</f>
        <v>0</v>
      </c>
      <c r="F272" s="59">
        <f>'дод 2 '!G78</f>
        <v>0</v>
      </c>
      <c r="G272" s="59">
        <f>'дод 2 '!H78</f>
        <v>0</v>
      </c>
      <c r="H272" s="59">
        <f>'дод 2 '!I78</f>
        <v>0</v>
      </c>
      <c r="I272" s="59">
        <f>'дод 2 '!J78</f>
        <v>0</v>
      </c>
      <c r="J272" s="59">
        <f>'дод 2 '!K78</f>
        <v>0</v>
      </c>
      <c r="K272" s="59">
        <f>'дод 2 '!L78</f>
        <v>0</v>
      </c>
      <c r="L272" s="59">
        <f>'дод 2 '!M78</f>
        <v>0</v>
      </c>
      <c r="M272" s="59">
        <f>'дод 2 '!N78</f>
        <v>0</v>
      </c>
      <c r="N272" s="59">
        <f>'дод 2 '!O78</f>
        <v>0</v>
      </c>
      <c r="O272" s="59">
        <f>'дод 2 '!P78</f>
        <v>0</v>
      </c>
      <c r="P272" s="32"/>
    </row>
    <row r="273" spans="1:16" s="29" customFormat="1" hidden="1" x14ac:dyDescent="0.25">
      <c r="A273" s="57"/>
      <c r="B273" s="57"/>
      <c r="C273" s="61" t="s">
        <v>538</v>
      </c>
      <c r="D273" s="59">
        <f>D271+D272</f>
        <v>6952500</v>
      </c>
      <c r="E273" s="59">
        <f t="shared" ref="E273:O273" si="104">E271+E272</f>
        <v>6952500</v>
      </c>
      <c r="F273" s="59">
        <f t="shared" si="104"/>
        <v>4148000</v>
      </c>
      <c r="G273" s="59">
        <f t="shared" si="104"/>
        <v>839400</v>
      </c>
      <c r="H273" s="59">
        <f t="shared" si="104"/>
        <v>0</v>
      </c>
      <c r="I273" s="59">
        <f t="shared" si="104"/>
        <v>540440</v>
      </c>
      <c r="J273" s="59">
        <f t="shared" si="104"/>
        <v>0</v>
      </c>
      <c r="K273" s="59">
        <f t="shared" si="104"/>
        <v>540440</v>
      </c>
      <c r="L273" s="59">
        <f t="shared" si="104"/>
        <v>345344</v>
      </c>
      <c r="M273" s="59">
        <f t="shared" si="104"/>
        <v>98012</v>
      </c>
      <c r="N273" s="59">
        <f t="shared" si="104"/>
        <v>0</v>
      </c>
      <c r="O273" s="59">
        <f t="shared" si="104"/>
        <v>7492940</v>
      </c>
      <c r="P273" s="32"/>
    </row>
    <row r="274" spans="1:16" s="29" customFormat="1" ht="47.25" hidden="1" x14ac:dyDescent="0.25">
      <c r="A274" s="57" t="s">
        <v>109</v>
      </c>
      <c r="B274" s="57" t="s">
        <v>75</v>
      </c>
      <c r="C274" s="61" t="s">
        <v>108</v>
      </c>
      <c r="D274" s="59">
        <f>'дод 2 '!E80</f>
        <v>13630400</v>
      </c>
      <c r="E274" s="59">
        <f>'дод 2 '!F80</f>
        <v>13630400</v>
      </c>
      <c r="F274" s="59">
        <f>'дод 2 '!G80</f>
        <v>0</v>
      </c>
      <c r="G274" s="59">
        <f>'дод 2 '!H80</f>
        <v>0</v>
      </c>
      <c r="H274" s="59">
        <f>'дод 2 '!I80</f>
        <v>0</v>
      </c>
      <c r="I274" s="59">
        <f>'дод 2 '!J80</f>
        <v>0</v>
      </c>
      <c r="J274" s="59">
        <f>'дод 2 '!K80</f>
        <v>0</v>
      </c>
      <c r="K274" s="59">
        <f>'дод 2 '!L80</f>
        <v>0</v>
      </c>
      <c r="L274" s="59">
        <f>'дод 2 '!M80</f>
        <v>0</v>
      </c>
      <c r="M274" s="59">
        <f>'дод 2 '!N80</f>
        <v>0</v>
      </c>
      <c r="N274" s="59">
        <f>'дод 2 '!O80</f>
        <v>0</v>
      </c>
      <c r="O274" s="59">
        <f>'дод 2 '!P80</f>
        <v>13630400</v>
      </c>
      <c r="P274" s="32"/>
    </row>
    <row r="275" spans="1:16" s="29" customFormat="1" hidden="1" x14ac:dyDescent="0.25">
      <c r="A275" s="57"/>
      <c r="B275" s="57"/>
      <c r="C275" s="61" t="s">
        <v>537</v>
      </c>
      <c r="D275" s="59">
        <f>'дод 2 '!E81</f>
        <v>0</v>
      </c>
      <c r="E275" s="59">
        <f>'дод 2 '!F81</f>
        <v>0</v>
      </c>
      <c r="F275" s="59">
        <f>'дод 2 '!G81</f>
        <v>0</v>
      </c>
      <c r="G275" s="59">
        <f>'дод 2 '!H81</f>
        <v>0</v>
      </c>
      <c r="H275" s="59">
        <f>'дод 2 '!I81</f>
        <v>0</v>
      </c>
      <c r="I275" s="59">
        <f>'дод 2 '!J81</f>
        <v>0</v>
      </c>
      <c r="J275" s="59">
        <f>'дод 2 '!K81</f>
        <v>0</v>
      </c>
      <c r="K275" s="59">
        <f>'дод 2 '!L81</f>
        <v>0</v>
      </c>
      <c r="L275" s="59">
        <f>'дод 2 '!M81</f>
        <v>0</v>
      </c>
      <c r="M275" s="59">
        <f>'дод 2 '!N81</f>
        <v>0</v>
      </c>
      <c r="N275" s="59">
        <f>'дод 2 '!O81</f>
        <v>0</v>
      </c>
      <c r="O275" s="59">
        <f>'дод 2 '!P81</f>
        <v>0</v>
      </c>
      <c r="P275" s="32"/>
    </row>
    <row r="276" spans="1:16" s="29" customFormat="1" hidden="1" x14ac:dyDescent="0.25">
      <c r="A276" s="57"/>
      <c r="B276" s="57"/>
      <c r="C276" s="61" t="s">
        <v>538</v>
      </c>
      <c r="D276" s="59">
        <f>D274+D275</f>
        <v>13630400</v>
      </c>
      <c r="E276" s="59">
        <f t="shared" ref="E276:O276" si="105">E274+E275</f>
        <v>13630400</v>
      </c>
      <c r="F276" s="59">
        <f t="shared" si="105"/>
        <v>0</v>
      </c>
      <c r="G276" s="59">
        <f t="shared" si="105"/>
        <v>0</v>
      </c>
      <c r="H276" s="59">
        <f t="shared" si="105"/>
        <v>0</v>
      </c>
      <c r="I276" s="59">
        <f t="shared" si="105"/>
        <v>0</v>
      </c>
      <c r="J276" s="59">
        <f t="shared" si="105"/>
        <v>0</v>
      </c>
      <c r="K276" s="59">
        <f t="shared" si="105"/>
        <v>0</v>
      </c>
      <c r="L276" s="59">
        <f t="shared" si="105"/>
        <v>0</v>
      </c>
      <c r="M276" s="59">
        <f t="shared" si="105"/>
        <v>0</v>
      </c>
      <c r="N276" s="59">
        <f t="shared" si="105"/>
        <v>0</v>
      </c>
      <c r="O276" s="59">
        <f t="shared" si="105"/>
        <v>13630400</v>
      </c>
      <c r="P276" s="32"/>
    </row>
    <row r="277" spans="1:16" s="27" customFormat="1" hidden="1" x14ac:dyDescent="0.25">
      <c r="A277" s="82" t="s">
        <v>61</v>
      </c>
      <c r="B277" s="93"/>
      <c r="C277" s="94" t="s">
        <v>62</v>
      </c>
      <c r="D277" s="79">
        <f>D280+D283+D289+D292+D295+D298+D301+D304+D286</f>
        <v>283505120</v>
      </c>
      <c r="E277" s="79">
        <f t="shared" ref="E277:O277" si="106">E280+E283+E289+E292+E295+E298+E301+E304+E286</f>
        <v>250915120</v>
      </c>
      <c r="F277" s="79">
        <f t="shared" si="106"/>
        <v>0</v>
      </c>
      <c r="G277" s="79">
        <f t="shared" si="106"/>
        <v>43385000</v>
      </c>
      <c r="H277" s="79">
        <f t="shared" si="106"/>
        <v>32590000</v>
      </c>
      <c r="I277" s="79">
        <f t="shared" si="106"/>
        <v>412200</v>
      </c>
      <c r="J277" s="79">
        <f t="shared" si="106"/>
        <v>0</v>
      </c>
      <c r="K277" s="79">
        <f t="shared" si="106"/>
        <v>0</v>
      </c>
      <c r="L277" s="79">
        <f t="shared" si="106"/>
        <v>0</v>
      </c>
      <c r="M277" s="79">
        <f t="shared" si="106"/>
        <v>0</v>
      </c>
      <c r="N277" s="79">
        <f t="shared" si="106"/>
        <v>412200</v>
      </c>
      <c r="O277" s="79">
        <f t="shared" si="106"/>
        <v>283917320</v>
      </c>
      <c r="P277" s="32"/>
    </row>
    <row r="278" spans="1:16" s="27" customFormat="1" hidden="1" x14ac:dyDescent="0.25">
      <c r="A278" s="82"/>
      <c r="B278" s="93"/>
      <c r="C278" s="94" t="s">
        <v>537</v>
      </c>
      <c r="D278" s="79">
        <f>D281+D284+D287+D290+D293+D296+D299+D302+D305</f>
        <v>0</v>
      </c>
      <c r="E278" s="79">
        <f t="shared" ref="E278:O278" si="107">E281+E284+E287+E290+E293+E296+E299+E302+E305</f>
        <v>0</v>
      </c>
      <c r="F278" s="79">
        <f t="shared" si="107"/>
        <v>0</v>
      </c>
      <c r="G278" s="79">
        <f t="shared" si="107"/>
        <v>0</v>
      </c>
      <c r="H278" s="79">
        <f t="shared" si="107"/>
        <v>0</v>
      </c>
      <c r="I278" s="79">
        <f t="shared" si="107"/>
        <v>0</v>
      </c>
      <c r="J278" s="79">
        <f t="shared" si="107"/>
        <v>0</v>
      </c>
      <c r="K278" s="79">
        <f t="shared" si="107"/>
        <v>0</v>
      </c>
      <c r="L278" s="79">
        <f t="shared" si="107"/>
        <v>0</v>
      </c>
      <c r="M278" s="79">
        <f t="shared" si="107"/>
        <v>0</v>
      </c>
      <c r="N278" s="79">
        <f t="shared" si="107"/>
        <v>0</v>
      </c>
      <c r="O278" s="79">
        <f t="shared" si="107"/>
        <v>0</v>
      </c>
      <c r="P278" s="32"/>
    </row>
    <row r="279" spans="1:16" s="27" customFormat="1" hidden="1" x14ac:dyDescent="0.25">
      <c r="A279" s="82"/>
      <c r="B279" s="93"/>
      <c r="C279" s="94" t="s">
        <v>538</v>
      </c>
      <c r="D279" s="79">
        <f>D277+D278</f>
        <v>283505120</v>
      </c>
      <c r="E279" s="79">
        <f t="shared" ref="E279:O279" si="108">E277+E278</f>
        <v>250915120</v>
      </c>
      <c r="F279" s="79">
        <f t="shared" si="108"/>
        <v>0</v>
      </c>
      <c r="G279" s="79">
        <f t="shared" si="108"/>
        <v>43385000</v>
      </c>
      <c r="H279" s="79">
        <f t="shared" si="108"/>
        <v>32590000</v>
      </c>
      <c r="I279" s="79">
        <f t="shared" si="108"/>
        <v>412200</v>
      </c>
      <c r="J279" s="79">
        <f t="shared" si="108"/>
        <v>0</v>
      </c>
      <c r="K279" s="79">
        <f t="shared" si="108"/>
        <v>0</v>
      </c>
      <c r="L279" s="79">
        <f t="shared" si="108"/>
        <v>0</v>
      </c>
      <c r="M279" s="79">
        <f t="shared" si="108"/>
        <v>0</v>
      </c>
      <c r="N279" s="79">
        <f t="shared" si="108"/>
        <v>412200</v>
      </c>
      <c r="O279" s="79">
        <f t="shared" si="108"/>
        <v>283917320</v>
      </c>
      <c r="P279" s="32"/>
    </row>
    <row r="280" spans="1:16" s="29" customFormat="1" ht="31.5" hidden="1" x14ac:dyDescent="0.25">
      <c r="A280" s="57" t="s">
        <v>120</v>
      </c>
      <c r="B280" s="57" t="s">
        <v>63</v>
      </c>
      <c r="C280" s="61" t="s">
        <v>121</v>
      </c>
      <c r="D280" s="59">
        <f>'дод 2 '!E470</f>
        <v>0</v>
      </c>
      <c r="E280" s="59">
        <f>'дод 2 '!F470</f>
        <v>0</v>
      </c>
      <c r="F280" s="59">
        <f>'дод 2 '!G470</f>
        <v>0</v>
      </c>
      <c r="G280" s="59">
        <f>'дод 2 '!H470</f>
        <v>0</v>
      </c>
      <c r="H280" s="59">
        <f>'дод 2 '!I470</f>
        <v>0</v>
      </c>
      <c r="I280" s="59">
        <f>'дод 2 '!J470</f>
        <v>0</v>
      </c>
      <c r="J280" s="59">
        <f>'дод 2 '!K470</f>
        <v>0</v>
      </c>
      <c r="K280" s="59">
        <f>'дод 2 '!L470</f>
        <v>0</v>
      </c>
      <c r="L280" s="59">
        <f>'дод 2 '!M470</f>
        <v>0</v>
      </c>
      <c r="M280" s="59">
        <f>'дод 2 '!N470</f>
        <v>0</v>
      </c>
      <c r="N280" s="59">
        <f>'дод 2 '!O470</f>
        <v>0</v>
      </c>
      <c r="O280" s="59">
        <f>'дод 2 '!P470</f>
        <v>0</v>
      </c>
      <c r="P280" s="32"/>
    </row>
    <row r="281" spans="1:16" s="29" customFormat="1" hidden="1" x14ac:dyDescent="0.25">
      <c r="A281" s="57"/>
      <c r="B281" s="57"/>
      <c r="C281" s="61" t="s">
        <v>537</v>
      </c>
      <c r="D281" s="59">
        <f>'дод 2 '!E471</f>
        <v>0</v>
      </c>
      <c r="E281" s="59">
        <f>'дод 2 '!F471</f>
        <v>0</v>
      </c>
      <c r="F281" s="59">
        <f>'дод 2 '!G471</f>
        <v>0</v>
      </c>
      <c r="G281" s="59">
        <f>'дод 2 '!H471</f>
        <v>0</v>
      </c>
      <c r="H281" s="59">
        <f>'дод 2 '!I471</f>
        <v>0</v>
      </c>
      <c r="I281" s="59">
        <f>'дод 2 '!J471</f>
        <v>0</v>
      </c>
      <c r="J281" s="59">
        <f>'дод 2 '!K471</f>
        <v>0</v>
      </c>
      <c r="K281" s="59">
        <f>'дод 2 '!L471</f>
        <v>0</v>
      </c>
      <c r="L281" s="59">
        <f>'дод 2 '!M471</f>
        <v>0</v>
      </c>
      <c r="M281" s="59">
        <f>'дод 2 '!N471</f>
        <v>0</v>
      </c>
      <c r="N281" s="59">
        <f>'дод 2 '!O471</f>
        <v>0</v>
      </c>
      <c r="O281" s="59">
        <f>'дод 2 '!P471</f>
        <v>0</v>
      </c>
      <c r="P281" s="32"/>
    </row>
    <row r="282" spans="1:16" s="29" customFormat="1" hidden="1" x14ac:dyDescent="0.25">
      <c r="A282" s="57"/>
      <c r="B282" s="57"/>
      <c r="C282" s="61" t="s">
        <v>538</v>
      </c>
      <c r="D282" s="59">
        <f>D281+D280</f>
        <v>0</v>
      </c>
      <c r="E282" s="59">
        <f t="shared" ref="E282:O282" si="109">E281+E280</f>
        <v>0</v>
      </c>
      <c r="F282" s="59">
        <f t="shared" si="109"/>
        <v>0</v>
      </c>
      <c r="G282" s="59">
        <f t="shared" si="109"/>
        <v>0</v>
      </c>
      <c r="H282" s="59">
        <f t="shared" si="109"/>
        <v>0</v>
      </c>
      <c r="I282" s="59">
        <f t="shared" si="109"/>
        <v>0</v>
      </c>
      <c r="J282" s="59">
        <f t="shared" si="109"/>
        <v>0</v>
      </c>
      <c r="K282" s="59">
        <f t="shared" si="109"/>
        <v>0</v>
      </c>
      <c r="L282" s="59">
        <f t="shared" si="109"/>
        <v>0</v>
      </c>
      <c r="M282" s="59">
        <f t="shared" si="109"/>
        <v>0</v>
      </c>
      <c r="N282" s="59">
        <f t="shared" si="109"/>
        <v>0</v>
      </c>
      <c r="O282" s="59">
        <f t="shared" si="109"/>
        <v>0</v>
      </c>
      <c r="P282" s="32"/>
    </row>
    <row r="283" spans="1:16" s="29" customFormat="1" ht="31.5" hidden="1" x14ac:dyDescent="0.25">
      <c r="A283" s="57" t="s">
        <v>122</v>
      </c>
      <c r="B283" s="57" t="s">
        <v>65</v>
      </c>
      <c r="C283" s="61" t="s">
        <v>139</v>
      </c>
      <c r="D283" s="59">
        <f>'дод 2 '!E473</f>
        <v>30685000</v>
      </c>
      <c r="E283" s="59">
        <f>'дод 2 '!F473</f>
        <v>685000</v>
      </c>
      <c r="F283" s="59">
        <f>'дод 2 '!G473</f>
        <v>0</v>
      </c>
      <c r="G283" s="59">
        <f>'дод 2 '!H473</f>
        <v>0</v>
      </c>
      <c r="H283" s="59">
        <f>'дод 2 '!I473</f>
        <v>30000000</v>
      </c>
      <c r="I283" s="59">
        <f>'дод 2 '!J473</f>
        <v>0</v>
      </c>
      <c r="J283" s="59">
        <f>'дод 2 '!K473</f>
        <v>0</v>
      </c>
      <c r="K283" s="59">
        <f>'дод 2 '!L473</f>
        <v>0</v>
      </c>
      <c r="L283" s="59">
        <f>'дод 2 '!M473</f>
        <v>0</v>
      </c>
      <c r="M283" s="59">
        <f>'дод 2 '!N473</f>
        <v>0</v>
      </c>
      <c r="N283" s="59">
        <f>'дод 2 '!O473</f>
        <v>0</v>
      </c>
      <c r="O283" s="59">
        <f>'дод 2 '!P473</f>
        <v>30685000</v>
      </c>
      <c r="P283" s="32"/>
    </row>
    <row r="284" spans="1:16" s="29" customFormat="1" hidden="1" x14ac:dyDescent="0.25">
      <c r="A284" s="57"/>
      <c r="B284" s="57"/>
      <c r="C284" s="61" t="s">
        <v>537</v>
      </c>
      <c r="D284" s="59">
        <f>'дод 2 '!E474</f>
        <v>0</v>
      </c>
      <c r="E284" s="59">
        <f>'дод 2 '!F474</f>
        <v>0</v>
      </c>
      <c r="F284" s="59">
        <f>'дод 2 '!G474</f>
        <v>0</v>
      </c>
      <c r="G284" s="59">
        <f>'дод 2 '!H474</f>
        <v>0</v>
      </c>
      <c r="H284" s="59">
        <f>'дод 2 '!I474</f>
        <v>0</v>
      </c>
      <c r="I284" s="59">
        <f>'дод 2 '!J474</f>
        <v>0</v>
      </c>
      <c r="J284" s="59">
        <f>'дод 2 '!K474</f>
        <v>0</v>
      </c>
      <c r="K284" s="59">
        <f>'дод 2 '!L474</f>
        <v>0</v>
      </c>
      <c r="L284" s="59">
        <f>'дод 2 '!M474</f>
        <v>0</v>
      </c>
      <c r="M284" s="59">
        <f>'дод 2 '!N474</f>
        <v>0</v>
      </c>
      <c r="N284" s="59">
        <f>'дод 2 '!O474</f>
        <v>0</v>
      </c>
      <c r="O284" s="59">
        <f>'дод 2 '!P474</f>
        <v>0</v>
      </c>
      <c r="P284" s="32"/>
    </row>
    <row r="285" spans="1:16" s="29" customFormat="1" hidden="1" x14ac:dyDescent="0.25">
      <c r="A285" s="57"/>
      <c r="B285" s="57"/>
      <c r="C285" s="61" t="s">
        <v>538</v>
      </c>
      <c r="D285" s="59">
        <f>D283+D284</f>
        <v>30685000</v>
      </c>
      <c r="E285" s="59">
        <f t="shared" ref="E285:O285" si="110">E283+E284</f>
        <v>685000</v>
      </c>
      <c r="F285" s="59">
        <f t="shared" si="110"/>
        <v>0</v>
      </c>
      <c r="G285" s="59">
        <f t="shared" si="110"/>
        <v>0</v>
      </c>
      <c r="H285" s="59">
        <f t="shared" si="110"/>
        <v>30000000</v>
      </c>
      <c r="I285" s="59">
        <f t="shared" si="110"/>
        <v>0</v>
      </c>
      <c r="J285" s="59">
        <f t="shared" si="110"/>
        <v>0</v>
      </c>
      <c r="K285" s="59">
        <f t="shared" si="110"/>
        <v>0</v>
      </c>
      <c r="L285" s="59">
        <f t="shared" si="110"/>
        <v>0</v>
      </c>
      <c r="M285" s="59">
        <f t="shared" si="110"/>
        <v>0</v>
      </c>
      <c r="N285" s="59">
        <f t="shared" si="110"/>
        <v>0</v>
      </c>
      <c r="O285" s="59">
        <f t="shared" si="110"/>
        <v>30685000</v>
      </c>
      <c r="P285" s="32"/>
    </row>
    <row r="286" spans="1:16" s="29" customFormat="1" ht="31.5" hidden="1" x14ac:dyDescent="0.25">
      <c r="A286" s="57">
        <v>6014</v>
      </c>
      <c r="B286" s="57" t="s">
        <v>65</v>
      </c>
      <c r="C286" s="61" t="s">
        <v>480</v>
      </c>
      <c r="D286" s="59">
        <f>'дод 2 '!E476</f>
        <v>0</v>
      </c>
      <c r="E286" s="59">
        <f>'дод 2 '!F476</f>
        <v>0</v>
      </c>
      <c r="F286" s="59">
        <f>'дод 2 '!G476</f>
        <v>0</v>
      </c>
      <c r="G286" s="59">
        <f>'дод 2 '!H476</f>
        <v>0</v>
      </c>
      <c r="H286" s="59">
        <f>'дод 2 '!I476</f>
        <v>0</v>
      </c>
      <c r="I286" s="59">
        <f>'дод 2 '!J476</f>
        <v>0</v>
      </c>
      <c r="J286" s="59">
        <f>'дод 2 '!K476</f>
        <v>0</v>
      </c>
      <c r="K286" s="59">
        <f>'дод 2 '!L476</f>
        <v>0</v>
      </c>
      <c r="L286" s="59">
        <f>'дод 2 '!M476</f>
        <v>0</v>
      </c>
      <c r="M286" s="59">
        <f>'дод 2 '!N476</f>
        <v>0</v>
      </c>
      <c r="N286" s="59">
        <f>'дод 2 '!O476</f>
        <v>0</v>
      </c>
      <c r="O286" s="59">
        <f>'дод 2 '!P476</f>
        <v>0</v>
      </c>
      <c r="P286" s="32"/>
    </row>
    <row r="287" spans="1:16" s="29" customFormat="1" hidden="1" x14ac:dyDescent="0.25">
      <c r="A287" s="57"/>
      <c r="B287" s="57"/>
      <c r="C287" s="61" t="s">
        <v>537</v>
      </c>
      <c r="D287" s="59">
        <f>'дод 2 '!E477</f>
        <v>0</v>
      </c>
      <c r="E287" s="59">
        <f>'дод 2 '!F477</f>
        <v>0</v>
      </c>
      <c r="F287" s="59">
        <f>'дод 2 '!G477</f>
        <v>0</v>
      </c>
      <c r="G287" s="59">
        <f>'дод 2 '!H477</f>
        <v>0</v>
      </c>
      <c r="H287" s="59">
        <f>'дод 2 '!I477</f>
        <v>0</v>
      </c>
      <c r="I287" s="59">
        <f>'дод 2 '!J477</f>
        <v>0</v>
      </c>
      <c r="J287" s="59">
        <f>'дод 2 '!K477</f>
        <v>0</v>
      </c>
      <c r="K287" s="59">
        <f>'дод 2 '!L477</f>
        <v>0</v>
      </c>
      <c r="L287" s="59">
        <f>'дод 2 '!M477</f>
        <v>0</v>
      </c>
      <c r="M287" s="59">
        <f>'дод 2 '!N477</f>
        <v>0</v>
      </c>
      <c r="N287" s="59">
        <f>'дод 2 '!O477</f>
        <v>0</v>
      </c>
      <c r="O287" s="59">
        <f>'дод 2 '!P477</f>
        <v>0</v>
      </c>
      <c r="P287" s="32"/>
    </row>
    <row r="288" spans="1:16" s="29" customFormat="1" hidden="1" x14ac:dyDescent="0.25">
      <c r="A288" s="57"/>
      <c r="B288" s="57"/>
      <c r="C288" s="61" t="s">
        <v>538</v>
      </c>
      <c r="D288" s="59">
        <f>D287+D286</f>
        <v>0</v>
      </c>
      <c r="E288" s="59">
        <f t="shared" ref="E288:N288" si="111">E287+E286</f>
        <v>0</v>
      </c>
      <c r="F288" s="59">
        <f t="shared" si="111"/>
        <v>0</v>
      </c>
      <c r="G288" s="59">
        <f t="shared" si="111"/>
        <v>0</v>
      </c>
      <c r="H288" s="59">
        <f t="shared" si="111"/>
        <v>0</v>
      </c>
      <c r="I288" s="59">
        <f t="shared" si="111"/>
        <v>0</v>
      </c>
      <c r="J288" s="59">
        <f t="shared" si="111"/>
        <v>0</v>
      </c>
      <c r="K288" s="59">
        <f t="shared" si="111"/>
        <v>0</v>
      </c>
      <c r="L288" s="59">
        <f t="shared" si="111"/>
        <v>0</v>
      </c>
      <c r="M288" s="59">
        <f t="shared" si="111"/>
        <v>0</v>
      </c>
      <c r="N288" s="59">
        <f t="shared" si="111"/>
        <v>0</v>
      </c>
      <c r="O288" s="59">
        <f>O287+O286</f>
        <v>0</v>
      </c>
      <c r="P288" s="32"/>
    </row>
    <row r="289" spans="1:16" s="29" customFormat="1" ht="31.5" hidden="1" x14ac:dyDescent="0.25">
      <c r="A289" s="57" t="s">
        <v>247</v>
      </c>
      <c r="B289" s="57" t="s">
        <v>65</v>
      </c>
      <c r="C289" s="61" t="s">
        <v>248</v>
      </c>
      <c r="D289" s="59">
        <f>'дод 2 '!E479</f>
        <v>0</v>
      </c>
      <c r="E289" s="59">
        <f>'дод 2 '!F479</f>
        <v>0</v>
      </c>
      <c r="F289" s="59">
        <f>'дод 2 '!G479</f>
        <v>0</v>
      </c>
      <c r="G289" s="59">
        <f>'дод 2 '!H479</f>
        <v>0</v>
      </c>
      <c r="H289" s="59">
        <f>'дод 2 '!I479</f>
        <v>0</v>
      </c>
      <c r="I289" s="59">
        <f>'дод 2 '!J479</f>
        <v>0</v>
      </c>
      <c r="J289" s="59">
        <f>'дод 2 '!K479</f>
        <v>0</v>
      </c>
      <c r="K289" s="59">
        <f>'дод 2 '!L479</f>
        <v>0</v>
      </c>
      <c r="L289" s="59">
        <f>'дод 2 '!M479</f>
        <v>0</v>
      </c>
      <c r="M289" s="59">
        <f>'дод 2 '!N479</f>
        <v>0</v>
      </c>
      <c r="N289" s="59">
        <f>'дод 2 '!O479</f>
        <v>0</v>
      </c>
      <c r="O289" s="59">
        <f>'дод 2 '!P479</f>
        <v>0</v>
      </c>
      <c r="P289" s="32"/>
    </row>
    <row r="290" spans="1:16" s="29" customFormat="1" hidden="1" x14ac:dyDescent="0.25">
      <c r="A290" s="57"/>
      <c r="B290" s="57"/>
      <c r="C290" s="61" t="s">
        <v>537</v>
      </c>
      <c r="D290" s="59">
        <f>'дод 2 '!E480</f>
        <v>0</v>
      </c>
      <c r="E290" s="59">
        <f>'дод 2 '!F480</f>
        <v>0</v>
      </c>
      <c r="F290" s="59">
        <f>'дод 2 '!G480</f>
        <v>0</v>
      </c>
      <c r="G290" s="59">
        <f>'дод 2 '!H480</f>
        <v>0</v>
      </c>
      <c r="H290" s="59">
        <f>'дод 2 '!I480</f>
        <v>0</v>
      </c>
      <c r="I290" s="59">
        <f>'дод 2 '!J480</f>
        <v>0</v>
      </c>
      <c r="J290" s="59">
        <f>'дод 2 '!K480</f>
        <v>0</v>
      </c>
      <c r="K290" s="59">
        <f>'дод 2 '!L480</f>
        <v>0</v>
      </c>
      <c r="L290" s="59">
        <f>'дод 2 '!M480</f>
        <v>0</v>
      </c>
      <c r="M290" s="59">
        <f>'дод 2 '!N480</f>
        <v>0</v>
      </c>
      <c r="N290" s="59">
        <f>'дод 2 '!O480</f>
        <v>0</v>
      </c>
      <c r="O290" s="59">
        <f>'дод 2 '!P480</f>
        <v>0</v>
      </c>
      <c r="P290" s="32"/>
    </row>
    <row r="291" spans="1:16" s="29" customFormat="1" hidden="1" x14ac:dyDescent="0.25">
      <c r="A291" s="57"/>
      <c r="B291" s="57"/>
      <c r="C291" s="61" t="s">
        <v>538</v>
      </c>
      <c r="D291" s="59">
        <f>D289+D290</f>
        <v>0</v>
      </c>
      <c r="E291" s="59">
        <f t="shared" ref="E291:O291" si="112">E289+E290</f>
        <v>0</v>
      </c>
      <c r="F291" s="59">
        <f t="shared" si="112"/>
        <v>0</v>
      </c>
      <c r="G291" s="59">
        <f t="shared" si="112"/>
        <v>0</v>
      </c>
      <c r="H291" s="59">
        <f t="shared" si="112"/>
        <v>0</v>
      </c>
      <c r="I291" s="59">
        <f t="shared" si="112"/>
        <v>0</v>
      </c>
      <c r="J291" s="59">
        <f t="shared" si="112"/>
        <v>0</v>
      </c>
      <c r="K291" s="59">
        <f t="shared" si="112"/>
        <v>0</v>
      </c>
      <c r="L291" s="59">
        <f t="shared" si="112"/>
        <v>0</v>
      </c>
      <c r="M291" s="59">
        <f t="shared" si="112"/>
        <v>0</v>
      </c>
      <c r="N291" s="59">
        <f t="shared" si="112"/>
        <v>0</v>
      </c>
      <c r="O291" s="59">
        <f t="shared" si="112"/>
        <v>0</v>
      </c>
      <c r="P291" s="32"/>
    </row>
    <row r="292" spans="1:16" s="29" customFormat="1" ht="31.5" hidden="1" x14ac:dyDescent="0.25">
      <c r="A292" s="57" t="s">
        <v>250</v>
      </c>
      <c r="B292" s="57" t="s">
        <v>65</v>
      </c>
      <c r="C292" s="61" t="s">
        <v>324</v>
      </c>
      <c r="D292" s="59">
        <f>'дод 2 '!E482</f>
        <v>400000</v>
      </c>
      <c r="E292" s="59">
        <f>'дод 2 '!F482</f>
        <v>400000</v>
      </c>
      <c r="F292" s="59">
        <f>'дод 2 '!G482</f>
        <v>0</v>
      </c>
      <c r="G292" s="59">
        <f>'дод 2 '!H482</f>
        <v>0</v>
      </c>
      <c r="H292" s="59">
        <f>'дод 2 '!I482</f>
        <v>0</v>
      </c>
      <c r="I292" s="59">
        <f>'дод 2 '!J482</f>
        <v>0</v>
      </c>
      <c r="J292" s="59">
        <f>'дод 2 '!K482</f>
        <v>0</v>
      </c>
      <c r="K292" s="59">
        <f>'дод 2 '!L482</f>
        <v>0</v>
      </c>
      <c r="L292" s="59">
        <f>'дод 2 '!M482</f>
        <v>0</v>
      </c>
      <c r="M292" s="59">
        <f>'дод 2 '!N482</f>
        <v>0</v>
      </c>
      <c r="N292" s="59">
        <f>'дод 2 '!O482</f>
        <v>0</v>
      </c>
      <c r="O292" s="59">
        <f>'дод 2 '!P482</f>
        <v>400000</v>
      </c>
      <c r="P292" s="32"/>
    </row>
    <row r="293" spans="1:16" s="29" customFormat="1" hidden="1" x14ac:dyDescent="0.25">
      <c r="A293" s="57"/>
      <c r="B293" s="57"/>
      <c r="C293" s="61" t="s">
        <v>537</v>
      </c>
      <c r="D293" s="59">
        <f>'дод 2 '!E483</f>
        <v>0</v>
      </c>
      <c r="E293" s="59">
        <f>'дод 2 '!F483</f>
        <v>0</v>
      </c>
      <c r="F293" s="59">
        <f>'дод 2 '!G483</f>
        <v>0</v>
      </c>
      <c r="G293" s="59">
        <f>'дод 2 '!H483</f>
        <v>0</v>
      </c>
      <c r="H293" s="59">
        <f>'дод 2 '!I483</f>
        <v>0</v>
      </c>
      <c r="I293" s="59">
        <f>'дод 2 '!J483</f>
        <v>0</v>
      </c>
      <c r="J293" s="59">
        <f>'дод 2 '!K483</f>
        <v>0</v>
      </c>
      <c r="K293" s="59">
        <f>'дод 2 '!L483</f>
        <v>0</v>
      </c>
      <c r="L293" s="59">
        <f>'дод 2 '!M483</f>
        <v>0</v>
      </c>
      <c r="M293" s="59">
        <f>'дод 2 '!N483</f>
        <v>0</v>
      </c>
      <c r="N293" s="59">
        <f>'дод 2 '!O483</f>
        <v>0</v>
      </c>
      <c r="O293" s="59">
        <f>'дод 2 '!P483</f>
        <v>0</v>
      </c>
      <c r="P293" s="32"/>
    </row>
    <row r="294" spans="1:16" s="29" customFormat="1" hidden="1" x14ac:dyDescent="0.25">
      <c r="A294" s="57"/>
      <c r="B294" s="57"/>
      <c r="C294" s="61" t="s">
        <v>538</v>
      </c>
      <c r="D294" s="59">
        <f>D292+D293</f>
        <v>400000</v>
      </c>
      <c r="E294" s="59">
        <f t="shared" ref="E294:N294" si="113">E292+E293</f>
        <v>400000</v>
      </c>
      <c r="F294" s="59">
        <f t="shared" si="113"/>
        <v>0</v>
      </c>
      <c r="G294" s="59">
        <f t="shared" si="113"/>
        <v>0</v>
      </c>
      <c r="H294" s="59">
        <f t="shared" si="113"/>
        <v>0</v>
      </c>
      <c r="I294" s="59">
        <f t="shared" si="113"/>
        <v>0</v>
      </c>
      <c r="J294" s="59">
        <f t="shared" si="113"/>
        <v>0</v>
      </c>
      <c r="K294" s="59">
        <f t="shared" si="113"/>
        <v>0</v>
      </c>
      <c r="L294" s="59">
        <f t="shared" si="113"/>
        <v>0</v>
      </c>
      <c r="M294" s="59">
        <f t="shared" si="113"/>
        <v>0</v>
      </c>
      <c r="N294" s="59">
        <f t="shared" si="113"/>
        <v>0</v>
      </c>
      <c r="O294" s="59">
        <f>O292+O293</f>
        <v>400000</v>
      </c>
      <c r="P294" s="32"/>
    </row>
    <row r="295" spans="1:16" s="29" customFormat="1" ht="63" hidden="1" x14ac:dyDescent="0.25">
      <c r="A295" s="57" t="s">
        <v>64</v>
      </c>
      <c r="B295" s="57" t="s">
        <v>65</v>
      </c>
      <c r="C295" s="61" t="s">
        <v>125</v>
      </c>
      <c r="D295" s="59">
        <f>'дод 2 '!E485</f>
        <v>600000</v>
      </c>
      <c r="E295" s="59">
        <f>'дод 2 '!F485</f>
        <v>0</v>
      </c>
      <c r="F295" s="59">
        <f>'дод 2 '!G485</f>
        <v>0</v>
      </c>
      <c r="G295" s="59">
        <f>'дод 2 '!H485</f>
        <v>0</v>
      </c>
      <c r="H295" s="59">
        <f>'дод 2 '!I485</f>
        <v>600000</v>
      </c>
      <c r="I295" s="59">
        <f>'дод 2 '!J485</f>
        <v>0</v>
      </c>
      <c r="J295" s="59">
        <f>'дод 2 '!K485</f>
        <v>0</v>
      </c>
      <c r="K295" s="59">
        <f>'дод 2 '!L485</f>
        <v>0</v>
      </c>
      <c r="L295" s="59">
        <f>'дод 2 '!M485</f>
        <v>0</v>
      </c>
      <c r="M295" s="59">
        <f>'дод 2 '!N485</f>
        <v>0</v>
      </c>
      <c r="N295" s="59">
        <f>'дод 2 '!O485</f>
        <v>0</v>
      </c>
      <c r="O295" s="59">
        <f>'дод 2 '!P485</f>
        <v>600000</v>
      </c>
      <c r="P295" s="32"/>
    </row>
    <row r="296" spans="1:16" s="29" customFormat="1" hidden="1" x14ac:dyDescent="0.25">
      <c r="A296" s="57"/>
      <c r="B296" s="57"/>
      <c r="C296" s="61" t="s">
        <v>537</v>
      </c>
      <c r="D296" s="59">
        <f>'дод 2 '!E486</f>
        <v>0</v>
      </c>
      <c r="E296" s="59">
        <f>'дод 2 '!F486</f>
        <v>0</v>
      </c>
      <c r="F296" s="59">
        <f>'дод 2 '!G486</f>
        <v>0</v>
      </c>
      <c r="G296" s="59">
        <f>'дод 2 '!H486</f>
        <v>0</v>
      </c>
      <c r="H296" s="59">
        <f>'дод 2 '!I486</f>
        <v>0</v>
      </c>
      <c r="I296" s="59">
        <f>'дод 2 '!J486</f>
        <v>0</v>
      </c>
      <c r="J296" s="59">
        <f>'дод 2 '!K486</f>
        <v>0</v>
      </c>
      <c r="K296" s="59">
        <f>'дод 2 '!L486</f>
        <v>0</v>
      </c>
      <c r="L296" s="59">
        <f>'дод 2 '!M486</f>
        <v>0</v>
      </c>
      <c r="M296" s="59">
        <f>'дод 2 '!N486</f>
        <v>0</v>
      </c>
      <c r="N296" s="59">
        <f>'дод 2 '!O486</f>
        <v>0</v>
      </c>
      <c r="O296" s="59">
        <f>'дод 2 '!P486</f>
        <v>0</v>
      </c>
      <c r="P296" s="32"/>
    </row>
    <row r="297" spans="1:16" s="29" customFormat="1" hidden="1" x14ac:dyDescent="0.25">
      <c r="A297" s="57"/>
      <c r="B297" s="57"/>
      <c r="C297" s="61" t="s">
        <v>538</v>
      </c>
      <c r="D297" s="59">
        <f>D295+D296</f>
        <v>600000</v>
      </c>
      <c r="E297" s="59">
        <f t="shared" ref="E297:O297" si="114">E295+E296</f>
        <v>0</v>
      </c>
      <c r="F297" s="59">
        <f t="shared" si="114"/>
        <v>0</v>
      </c>
      <c r="G297" s="59">
        <f t="shared" si="114"/>
        <v>0</v>
      </c>
      <c r="H297" s="59">
        <f t="shared" si="114"/>
        <v>600000</v>
      </c>
      <c r="I297" s="59">
        <f t="shared" si="114"/>
        <v>0</v>
      </c>
      <c r="J297" s="59">
        <f t="shared" si="114"/>
        <v>0</v>
      </c>
      <c r="K297" s="59">
        <f t="shared" si="114"/>
        <v>0</v>
      </c>
      <c r="L297" s="59">
        <f t="shared" si="114"/>
        <v>0</v>
      </c>
      <c r="M297" s="59">
        <f t="shared" si="114"/>
        <v>0</v>
      </c>
      <c r="N297" s="59">
        <f t="shared" si="114"/>
        <v>0</v>
      </c>
      <c r="O297" s="59">
        <f t="shared" si="114"/>
        <v>600000</v>
      </c>
      <c r="P297" s="32"/>
    </row>
    <row r="298" spans="1:16" s="28" customFormat="1" hidden="1" x14ac:dyDescent="0.25">
      <c r="A298" s="57" t="s">
        <v>123</v>
      </c>
      <c r="B298" s="57" t="s">
        <v>65</v>
      </c>
      <c r="C298" s="61" t="s">
        <v>124</v>
      </c>
      <c r="D298" s="59">
        <f>'дод 2 '!E488+'дод 2 '!E569</f>
        <v>243320000</v>
      </c>
      <c r="E298" s="59">
        <f>'дод 2 '!F488+'дод 2 '!F569</f>
        <v>242250000</v>
      </c>
      <c r="F298" s="59">
        <f>'дод 2 '!G488+'дод 2 '!G569</f>
        <v>0</v>
      </c>
      <c r="G298" s="59">
        <f>'дод 2 '!H488+'дод 2 '!H569</f>
        <v>43380000</v>
      </c>
      <c r="H298" s="59">
        <f>'дод 2 '!I488+'дод 2 '!I569</f>
        <v>1070000</v>
      </c>
      <c r="I298" s="59">
        <f>'дод 2 '!J488+'дод 2 '!J569</f>
        <v>0</v>
      </c>
      <c r="J298" s="59">
        <f>'дод 2 '!K488+'дод 2 '!K569</f>
        <v>0</v>
      </c>
      <c r="K298" s="59">
        <f>'дод 2 '!L488+'дод 2 '!L569</f>
        <v>0</v>
      </c>
      <c r="L298" s="59">
        <f>'дод 2 '!M488+'дод 2 '!M569</f>
        <v>0</v>
      </c>
      <c r="M298" s="59">
        <f>'дод 2 '!N488+'дод 2 '!N569</f>
        <v>0</v>
      </c>
      <c r="N298" s="59">
        <f>'дод 2 '!O488+'дод 2 '!O569</f>
        <v>0</v>
      </c>
      <c r="O298" s="59">
        <f>'дод 2 '!P488+'дод 2 '!P569</f>
        <v>243320000</v>
      </c>
      <c r="P298" s="32"/>
    </row>
    <row r="299" spans="1:16" s="28" customFormat="1" hidden="1" x14ac:dyDescent="0.25">
      <c r="A299" s="57"/>
      <c r="B299" s="57"/>
      <c r="C299" s="61" t="s">
        <v>537</v>
      </c>
      <c r="D299" s="59">
        <f>'дод 2 '!E489+'дод 2 '!E570</f>
        <v>0</v>
      </c>
      <c r="E299" s="59">
        <f>'дод 2 '!F489+'дод 2 '!F570</f>
        <v>0</v>
      </c>
      <c r="F299" s="59">
        <f>'дод 2 '!G489+'дод 2 '!G570</f>
        <v>0</v>
      </c>
      <c r="G299" s="59">
        <f>'дод 2 '!H489+'дод 2 '!H570</f>
        <v>0</v>
      </c>
      <c r="H299" s="59">
        <f>'дод 2 '!I489+'дод 2 '!I570</f>
        <v>0</v>
      </c>
      <c r="I299" s="59">
        <f>'дод 2 '!J489+'дод 2 '!J570</f>
        <v>0</v>
      </c>
      <c r="J299" s="59">
        <f>'дод 2 '!K489+'дод 2 '!K570</f>
        <v>0</v>
      </c>
      <c r="K299" s="59">
        <f>'дод 2 '!L489+'дод 2 '!L570</f>
        <v>0</v>
      </c>
      <c r="L299" s="59">
        <f>'дод 2 '!M489+'дод 2 '!M570</f>
        <v>0</v>
      </c>
      <c r="M299" s="59">
        <f>'дод 2 '!N489+'дод 2 '!N570</f>
        <v>0</v>
      </c>
      <c r="N299" s="59">
        <f>'дод 2 '!O489+'дод 2 '!O570</f>
        <v>0</v>
      </c>
      <c r="O299" s="59">
        <f>'дод 2 '!P489+'дод 2 '!P570</f>
        <v>0</v>
      </c>
      <c r="P299" s="32"/>
    </row>
    <row r="300" spans="1:16" s="28" customFormat="1" hidden="1" x14ac:dyDescent="0.25">
      <c r="A300" s="57"/>
      <c r="B300" s="57"/>
      <c r="C300" s="61" t="s">
        <v>538</v>
      </c>
      <c r="D300" s="59">
        <f>D298+D299</f>
        <v>243320000</v>
      </c>
      <c r="E300" s="59">
        <f t="shared" ref="E300:O300" si="115">E298+E299</f>
        <v>242250000</v>
      </c>
      <c r="F300" s="59">
        <f t="shared" si="115"/>
        <v>0</v>
      </c>
      <c r="G300" s="59">
        <f t="shared" si="115"/>
        <v>43380000</v>
      </c>
      <c r="H300" s="59">
        <f t="shared" si="115"/>
        <v>1070000</v>
      </c>
      <c r="I300" s="59">
        <f t="shared" si="115"/>
        <v>0</v>
      </c>
      <c r="J300" s="59">
        <f t="shared" si="115"/>
        <v>0</v>
      </c>
      <c r="K300" s="59">
        <f t="shared" si="115"/>
        <v>0</v>
      </c>
      <c r="L300" s="59">
        <f t="shared" si="115"/>
        <v>0</v>
      </c>
      <c r="M300" s="59">
        <f t="shared" si="115"/>
        <v>0</v>
      </c>
      <c r="N300" s="59">
        <f t="shared" si="115"/>
        <v>0</v>
      </c>
      <c r="O300" s="59">
        <f t="shared" si="115"/>
        <v>243320000</v>
      </c>
      <c r="P300" s="32"/>
    </row>
    <row r="301" spans="1:16" s="29" customFormat="1" ht="63" hidden="1" x14ac:dyDescent="0.25">
      <c r="A301" s="57" t="s">
        <v>127</v>
      </c>
      <c r="B301" s="67" t="s">
        <v>63</v>
      </c>
      <c r="C301" s="61" t="s">
        <v>461</v>
      </c>
      <c r="D301" s="59">
        <f>'дод 2 '!E575</f>
        <v>0</v>
      </c>
      <c r="E301" s="59">
        <f>'дод 2 '!F575</f>
        <v>0</v>
      </c>
      <c r="F301" s="59">
        <f>'дод 2 '!G575</f>
        <v>0</v>
      </c>
      <c r="G301" s="59">
        <f>'дод 2 '!H575</f>
        <v>0</v>
      </c>
      <c r="H301" s="59">
        <f>'дод 2 '!I575</f>
        <v>0</v>
      </c>
      <c r="I301" s="59">
        <f>'дод 2 '!J575</f>
        <v>412200</v>
      </c>
      <c r="J301" s="59">
        <f>'дод 2 '!K575</f>
        <v>0</v>
      </c>
      <c r="K301" s="59">
        <f>'дод 2 '!L575</f>
        <v>0</v>
      </c>
      <c r="L301" s="59">
        <f>'дод 2 '!M575</f>
        <v>0</v>
      </c>
      <c r="M301" s="59">
        <f>'дод 2 '!N575</f>
        <v>0</v>
      </c>
      <c r="N301" s="59">
        <f>'дод 2 '!O575</f>
        <v>412200</v>
      </c>
      <c r="O301" s="59">
        <f>'дод 2 '!P575</f>
        <v>412200</v>
      </c>
      <c r="P301" s="32"/>
    </row>
    <row r="302" spans="1:16" s="29" customFormat="1" hidden="1" x14ac:dyDescent="0.25">
      <c r="A302" s="57"/>
      <c r="B302" s="67"/>
      <c r="C302" s="61" t="s">
        <v>537</v>
      </c>
      <c r="D302" s="59">
        <f>'дод 2 '!E576</f>
        <v>0</v>
      </c>
      <c r="E302" s="59">
        <f>'дод 2 '!F576</f>
        <v>0</v>
      </c>
      <c r="F302" s="59">
        <f>'дод 2 '!G576</f>
        <v>0</v>
      </c>
      <c r="G302" s="59">
        <f>'дод 2 '!H576</f>
        <v>0</v>
      </c>
      <c r="H302" s="59">
        <f>'дод 2 '!I576</f>
        <v>0</v>
      </c>
      <c r="I302" s="59">
        <f>'дод 2 '!J576</f>
        <v>0</v>
      </c>
      <c r="J302" s="59">
        <f>'дод 2 '!K576</f>
        <v>0</v>
      </c>
      <c r="K302" s="59">
        <f>'дод 2 '!L576</f>
        <v>0</v>
      </c>
      <c r="L302" s="59">
        <f>'дод 2 '!M576</f>
        <v>0</v>
      </c>
      <c r="M302" s="59">
        <f>'дод 2 '!N576</f>
        <v>0</v>
      </c>
      <c r="N302" s="59">
        <f>'дод 2 '!O576</f>
        <v>0</v>
      </c>
      <c r="O302" s="59">
        <f>'дод 2 '!P576</f>
        <v>0</v>
      </c>
      <c r="P302" s="32"/>
    </row>
    <row r="303" spans="1:16" s="29" customFormat="1" hidden="1" x14ac:dyDescent="0.25">
      <c r="A303" s="57"/>
      <c r="B303" s="67"/>
      <c r="C303" s="61" t="s">
        <v>538</v>
      </c>
      <c r="D303" s="59">
        <f>D301+D302</f>
        <v>0</v>
      </c>
      <c r="E303" s="59">
        <f t="shared" ref="E303:O303" si="116">E301+E302</f>
        <v>0</v>
      </c>
      <c r="F303" s="59">
        <f t="shared" si="116"/>
        <v>0</v>
      </c>
      <c r="G303" s="59">
        <f t="shared" si="116"/>
        <v>0</v>
      </c>
      <c r="H303" s="59">
        <f t="shared" si="116"/>
        <v>0</v>
      </c>
      <c r="I303" s="59">
        <f t="shared" si="116"/>
        <v>412200</v>
      </c>
      <c r="J303" s="59">
        <f t="shared" si="116"/>
        <v>0</v>
      </c>
      <c r="K303" s="59">
        <f t="shared" si="116"/>
        <v>0</v>
      </c>
      <c r="L303" s="59">
        <f t="shared" si="116"/>
        <v>0</v>
      </c>
      <c r="M303" s="59">
        <f t="shared" si="116"/>
        <v>0</v>
      </c>
      <c r="N303" s="59">
        <f t="shared" si="116"/>
        <v>412200</v>
      </c>
      <c r="O303" s="59">
        <f t="shared" si="116"/>
        <v>412200</v>
      </c>
      <c r="P303" s="32"/>
    </row>
    <row r="304" spans="1:16" s="28" customFormat="1" ht="31.5" hidden="1" x14ac:dyDescent="0.25">
      <c r="A304" s="57" t="s">
        <v>133</v>
      </c>
      <c r="B304" s="67" t="s">
        <v>292</v>
      </c>
      <c r="C304" s="61" t="s">
        <v>134</v>
      </c>
      <c r="D304" s="59">
        <f>'дод 2 '!E491+'дод 2 '!E654</f>
        <v>8500120</v>
      </c>
      <c r="E304" s="59">
        <f>'дод 2 '!F491+'дод 2 '!F654</f>
        <v>7580120</v>
      </c>
      <c r="F304" s="59">
        <f>'дод 2 '!G491+'дод 2 '!G654</f>
        <v>0</v>
      </c>
      <c r="G304" s="59">
        <f>'дод 2 '!H491+'дод 2 '!H654</f>
        <v>5000</v>
      </c>
      <c r="H304" s="59">
        <f>'дод 2 '!I491+'дод 2 '!I654</f>
        <v>920000</v>
      </c>
      <c r="I304" s="59">
        <f>'дод 2 '!J491+'дод 2 '!J654</f>
        <v>0</v>
      </c>
      <c r="J304" s="59">
        <f>'дод 2 '!K491+'дод 2 '!K654</f>
        <v>0</v>
      </c>
      <c r="K304" s="59">
        <f>'дод 2 '!L491+'дод 2 '!L654</f>
        <v>0</v>
      </c>
      <c r="L304" s="59">
        <f>'дод 2 '!M491+'дод 2 '!M654</f>
        <v>0</v>
      </c>
      <c r="M304" s="59">
        <f>'дод 2 '!N491+'дод 2 '!N654</f>
        <v>0</v>
      </c>
      <c r="N304" s="59">
        <f>'дод 2 '!O491+'дод 2 '!O654</f>
        <v>0</v>
      </c>
      <c r="O304" s="59">
        <f>'дод 2 '!P491+'дод 2 '!P654</f>
        <v>8500120</v>
      </c>
      <c r="P304" s="32"/>
    </row>
    <row r="305" spans="1:16" s="28" customFormat="1" hidden="1" x14ac:dyDescent="0.25">
      <c r="A305" s="57"/>
      <c r="B305" s="67"/>
      <c r="C305" s="61" t="s">
        <v>537</v>
      </c>
      <c r="D305" s="59">
        <f>'дод 2 '!E492+'дод 2 '!E655</f>
        <v>0</v>
      </c>
      <c r="E305" s="59">
        <f>'дод 2 '!F492+'дод 2 '!F655</f>
        <v>0</v>
      </c>
      <c r="F305" s="59">
        <f>'дод 2 '!G492+'дод 2 '!G655</f>
        <v>0</v>
      </c>
      <c r="G305" s="59">
        <f>'дод 2 '!H492+'дод 2 '!H655</f>
        <v>0</v>
      </c>
      <c r="H305" s="59">
        <f>'дод 2 '!I492+'дод 2 '!I655</f>
        <v>0</v>
      </c>
      <c r="I305" s="59">
        <f>'дод 2 '!J492+'дод 2 '!J655</f>
        <v>0</v>
      </c>
      <c r="J305" s="59">
        <f>'дод 2 '!K492+'дод 2 '!K655</f>
        <v>0</v>
      </c>
      <c r="K305" s="59">
        <f>'дод 2 '!L492+'дод 2 '!L655</f>
        <v>0</v>
      </c>
      <c r="L305" s="59">
        <f>'дод 2 '!M492+'дод 2 '!M655</f>
        <v>0</v>
      </c>
      <c r="M305" s="59">
        <f>'дод 2 '!N492+'дод 2 '!N655</f>
        <v>0</v>
      </c>
      <c r="N305" s="59">
        <f>'дод 2 '!O492+'дод 2 '!O655</f>
        <v>0</v>
      </c>
      <c r="O305" s="59">
        <f>'дод 2 '!P492+'дод 2 '!P655</f>
        <v>0</v>
      </c>
      <c r="P305" s="32"/>
    </row>
    <row r="306" spans="1:16" s="28" customFormat="1" hidden="1" x14ac:dyDescent="0.25">
      <c r="A306" s="57"/>
      <c r="B306" s="67"/>
      <c r="C306" s="61" t="s">
        <v>538</v>
      </c>
      <c r="D306" s="59">
        <f>D305+D304</f>
        <v>8500120</v>
      </c>
      <c r="E306" s="59">
        <f t="shared" ref="E306:O306" si="117">E305+E304</f>
        <v>7580120</v>
      </c>
      <c r="F306" s="59">
        <f t="shared" si="117"/>
        <v>0</v>
      </c>
      <c r="G306" s="59">
        <f t="shared" si="117"/>
        <v>5000</v>
      </c>
      <c r="H306" s="59">
        <f t="shared" si="117"/>
        <v>920000</v>
      </c>
      <c r="I306" s="59">
        <f t="shared" si="117"/>
        <v>0</v>
      </c>
      <c r="J306" s="59">
        <f t="shared" si="117"/>
        <v>0</v>
      </c>
      <c r="K306" s="59">
        <f t="shared" si="117"/>
        <v>0</v>
      </c>
      <c r="L306" s="59">
        <f t="shared" si="117"/>
        <v>0</v>
      </c>
      <c r="M306" s="59">
        <f t="shared" si="117"/>
        <v>0</v>
      </c>
      <c r="N306" s="59">
        <f t="shared" si="117"/>
        <v>0</v>
      </c>
      <c r="O306" s="59">
        <f t="shared" si="117"/>
        <v>8500120</v>
      </c>
      <c r="P306" s="32"/>
    </row>
    <row r="307" spans="1:16" s="27" customFormat="1" x14ac:dyDescent="0.25">
      <c r="A307" s="82" t="s">
        <v>128</v>
      </c>
      <c r="B307" s="93"/>
      <c r="C307" s="94" t="s">
        <v>570</v>
      </c>
      <c r="D307" s="79">
        <f>D314+D320+D363+D381+D387</f>
        <v>111962202</v>
      </c>
      <c r="E307" s="79">
        <f t="shared" ref="E307:O307" si="118">E314+E320+E363+E381+E387</f>
        <v>18222202</v>
      </c>
      <c r="F307" s="79">
        <f t="shared" si="118"/>
        <v>0</v>
      </c>
      <c r="G307" s="79">
        <f t="shared" si="118"/>
        <v>0</v>
      </c>
      <c r="H307" s="79">
        <f t="shared" si="118"/>
        <v>93740000</v>
      </c>
      <c r="I307" s="79">
        <f t="shared" si="118"/>
        <v>237531193</v>
      </c>
      <c r="J307" s="79">
        <f t="shared" si="118"/>
        <v>237421193</v>
      </c>
      <c r="K307" s="79">
        <f t="shared" si="118"/>
        <v>110000</v>
      </c>
      <c r="L307" s="79">
        <f t="shared" si="118"/>
        <v>0</v>
      </c>
      <c r="M307" s="79">
        <f t="shared" si="118"/>
        <v>0</v>
      </c>
      <c r="N307" s="79">
        <f t="shared" si="118"/>
        <v>237421193</v>
      </c>
      <c r="O307" s="79">
        <f t="shared" si="118"/>
        <v>349493395</v>
      </c>
      <c r="P307" s="32"/>
    </row>
    <row r="308" spans="1:16" s="31" customFormat="1" hidden="1" x14ac:dyDescent="0.25">
      <c r="A308" s="84"/>
      <c r="B308" s="95"/>
      <c r="C308" s="86" t="s">
        <v>372</v>
      </c>
      <c r="D308" s="87">
        <f>D388</f>
        <v>0</v>
      </c>
      <c r="E308" s="87">
        <f t="shared" ref="E308:O308" si="119">E388</f>
        <v>0</v>
      </c>
      <c r="F308" s="87">
        <f t="shared" si="119"/>
        <v>0</v>
      </c>
      <c r="G308" s="87">
        <f t="shared" si="119"/>
        <v>0</v>
      </c>
      <c r="H308" s="87">
        <f t="shared" si="119"/>
        <v>0</v>
      </c>
      <c r="I308" s="87">
        <f t="shared" si="119"/>
        <v>61868709</v>
      </c>
      <c r="J308" s="87">
        <f t="shared" si="119"/>
        <v>61868709</v>
      </c>
      <c r="K308" s="87">
        <f t="shared" si="119"/>
        <v>0</v>
      </c>
      <c r="L308" s="87">
        <f t="shared" si="119"/>
        <v>0</v>
      </c>
      <c r="M308" s="87">
        <f t="shared" si="119"/>
        <v>0</v>
      </c>
      <c r="N308" s="87">
        <f t="shared" si="119"/>
        <v>61868709</v>
      </c>
      <c r="O308" s="87">
        <f t="shared" si="119"/>
        <v>61868709</v>
      </c>
      <c r="P308" s="32"/>
    </row>
    <row r="309" spans="1:16" s="29" customFormat="1" ht="21" customHeight="1" x14ac:dyDescent="0.25">
      <c r="A309" s="88"/>
      <c r="B309" s="164"/>
      <c r="C309" s="96" t="s">
        <v>537</v>
      </c>
      <c r="D309" s="90">
        <f>D315+D321+D364+D382+D389</f>
        <v>0</v>
      </c>
      <c r="E309" s="90">
        <f t="shared" ref="E309:O309" si="120">E315+E321+E364+E382+E389</f>
        <v>0</v>
      </c>
      <c r="F309" s="90">
        <f t="shared" si="120"/>
        <v>0</v>
      </c>
      <c r="G309" s="90">
        <f t="shared" si="120"/>
        <v>0</v>
      </c>
      <c r="H309" s="90">
        <f t="shared" si="120"/>
        <v>0</v>
      </c>
      <c r="I309" s="90">
        <f t="shared" si="120"/>
        <v>300000</v>
      </c>
      <c r="J309" s="90">
        <f t="shared" si="120"/>
        <v>300000</v>
      </c>
      <c r="K309" s="90">
        <f t="shared" si="120"/>
        <v>0</v>
      </c>
      <c r="L309" s="90">
        <f t="shared" si="120"/>
        <v>0</v>
      </c>
      <c r="M309" s="90">
        <f t="shared" si="120"/>
        <v>0</v>
      </c>
      <c r="N309" s="90">
        <f t="shared" si="120"/>
        <v>300000</v>
      </c>
      <c r="O309" s="90">
        <f t="shared" si="120"/>
        <v>300000</v>
      </c>
      <c r="P309" s="161"/>
    </row>
    <row r="310" spans="1:16" s="31" customFormat="1" ht="157.5" hidden="1" x14ac:dyDescent="0.25">
      <c r="A310" s="84"/>
      <c r="B310" s="95"/>
      <c r="C310" s="97" t="s">
        <v>550</v>
      </c>
      <c r="D310" s="87">
        <f>D322</f>
        <v>0</v>
      </c>
      <c r="E310" s="87">
        <f t="shared" ref="E310:O310" si="121">E322</f>
        <v>0</v>
      </c>
      <c r="F310" s="87">
        <f t="shared" si="121"/>
        <v>0</v>
      </c>
      <c r="G310" s="87">
        <f t="shared" si="121"/>
        <v>0</v>
      </c>
      <c r="H310" s="87">
        <f t="shared" si="121"/>
        <v>0</v>
      </c>
      <c r="I310" s="87">
        <f t="shared" si="121"/>
        <v>0</v>
      </c>
      <c r="J310" s="87">
        <f t="shared" si="121"/>
        <v>0</v>
      </c>
      <c r="K310" s="87">
        <f t="shared" si="121"/>
        <v>0</v>
      </c>
      <c r="L310" s="87">
        <f t="shared" si="121"/>
        <v>0</v>
      </c>
      <c r="M310" s="87">
        <f t="shared" si="121"/>
        <v>0</v>
      </c>
      <c r="N310" s="87">
        <f t="shared" si="121"/>
        <v>0</v>
      </c>
      <c r="O310" s="87">
        <f t="shared" si="121"/>
        <v>0</v>
      </c>
      <c r="P310" s="32"/>
    </row>
    <row r="311" spans="1:16" s="31" customFormat="1" x14ac:dyDescent="0.25">
      <c r="A311" s="84"/>
      <c r="B311" s="95"/>
      <c r="C311" s="86" t="s">
        <v>539</v>
      </c>
      <c r="D311" s="87">
        <f t="shared" ref="D311" si="122">D307+D309</f>
        <v>111962202</v>
      </c>
      <c r="E311" s="87">
        <f t="shared" ref="E311:O311" si="123">E307+E309</f>
        <v>18222202</v>
      </c>
      <c r="F311" s="87">
        <f t="shared" si="123"/>
        <v>0</v>
      </c>
      <c r="G311" s="87">
        <f t="shared" si="123"/>
        <v>0</v>
      </c>
      <c r="H311" s="87">
        <f t="shared" si="123"/>
        <v>93740000</v>
      </c>
      <c r="I311" s="87">
        <f t="shared" si="123"/>
        <v>237831193</v>
      </c>
      <c r="J311" s="87">
        <f t="shared" si="123"/>
        <v>237721193</v>
      </c>
      <c r="K311" s="87">
        <f t="shared" si="123"/>
        <v>110000</v>
      </c>
      <c r="L311" s="87">
        <f t="shared" si="123"/>
        <v>0</v>
      </c>
      <c r="M311" s="87">
        <f t="shared" si="123"/>
        <v>0</v>
      </c>
      <c r="N311" s="87">
        <f t="shared" si="123"/>
        <v>237721193</v>
      </c>
      <c r="O311" s="87">
        <f t="shared" si="123"/>
        <v>349793395</v>
      </c>
      <c r="P311" s="32"/>
    </row>
    <row r="312" spans="1:16" s="31" customFormat="1" ht="157.5" hidden="1" x14ac:dyDescent="0.25">
      <c r="A312" s="84"/>
      <c r="B312" s="95"/>
      <c r="C312" s="97" t="s">
        <v>550</v>
      </c>
      <c r="D312" s="87">
        <f>D310</f>
        <v>0</v>
      </c>
      <c r="E312" s="87">
        <f t="shared" ref="E312:O312" si="124">E310</f>
        <v>0</v>
      </c>
      <c r="F312" s="87">
        <f t="shared" si="124"/>
        <v>0</v>
      </c>
      <c r="G312" s="87">
        <f t="shared" si="124"/>
        <v>0</v>
      </c>
      <c r="H312" s="87">
        <f t="shared" si="124"/>
        <v>0</v>
      </c>
      <c r="I312" s="87">
        <f t="shared" si="124"/>
        <v>0</v>
      </c>
      <c r="J312" s="87">
        <f t="shared" si="124"/>
        <v>0</v>
      </c>
      <c r="K312" s="87">
        <f t="shared" si="124"/>
        <v>0</v>
      </c>
      <c r="L312" s="87">
        <f t="shared" si="124"/>
        <v>0</v>
      </c>
      <c r="M312" s="87">
        <f t="shared" si="124"/>
        <v>0</v>
      </c>
      <c r="N312" s="87">
        <f t="shared" si="124"/>
        <v>0</v>
      </c>
      <c r="O312" s="87">
        <f t="shared" si="124"/>
        <v>0</v>
      </c>
      <c r="P312" s="32"/>
    </row>
    <row r="313" spans="1:16" s="31" customFormat="1" ht="18.75" customHeight="1" x14ac:dyDescent="0.25">
      <c r="A313" s="84"/>
      <c r="B313" s="95"/>
      <c r="C313" s="86" t="s">
        <v>372</v>
      </c>
      <c r="D313" s="87">
        <f t="shared" ref="D313:O313" si="125">D308</f>
        <v>0</v>
      </c>
      <c r="E313" s="87">
        <f t="shared" si="125"/>
        <v>0</v>
      </c>
      <c r="F313" s="87">
        <f t="shared" si="125"/>
        <v>0</v>
      </c>
      <c r="G313" s="87">
        <f t="shared" si="125"/>
        <v>0</v>
      </c>
      <c r="H313" s="87">
        <f t="shared" si="125"/>
        <v>0</v>
      </c>
      <c r="I313" s="87">
        <f t="shared" si="125"/>
        <v>61868709</v>
      </c>
      <c r="J313" s="87">
        <f t="shared" si="125"/>
        <v>61868709</v>
      </c>
      <c r="K313" s="87">
        <f t="shared" si="125"/>
        <v>0</v>
      </c>
      <c r="L313" s="87">
        <f t="shared" si="125"/>
        <v>0</v>
      </c>
      <c r="M313" s="87">
        <f t="shared" si="125"/>
        <v>0</v>
      </c>
      <c r="N313" s="87">
        <f t="shared" si="125"/>
        <v>61868709</v>
      </c>
      <c r="O313" s="87">
        <f t="shared" si="125"/>
        <v>61868709</v>
      </c>
      <c r="P313" s="32"/>
    </row>
    <row r="314" spans="1:16" s="27" customFormat="1" ht="31.5" hidden="1" x14ac:dyDescent="0.25">
      <c r="A314" s="82" t="s">
        <v>135</v>
      </c>
      <c r="B314" s="93"/>
      <c r="C314" s="94" t="s">
        <v>136</v>
      </c>
      <c r="D314" s="79">
        <f t="shared" ref="D314:O315" si="126">D317</f>
        <v>200000</v>
      </c>
      <c r="E314" s="79">
        <f t="shared" si="126"/>
        <v>200000</v>
      </c>
      <c r="F314" s="79">
        <f t="shared" si="126"/>
        <v>0</v>
      </c>
      <c r="G314" s="79">
        <f t="shared" si="126"/>
        <v>0</v>
      </c>
      <c r="H314" s="79">
        <f t="shared" si="126"/>
        <v>0</v>
      </c>
      <c r="I314" s="79">
        <f t="shared" si="126"/>
        <v>0</v>
      </c>
      <c r="J314" s="79">
        <f t="shared" si="126"/>
        <v>0</v>
      </c>
      <c r="K314" s="79">
        <f t="shared" si="126"/>
        <v>0</v>
      </c>
      <c r="L314" s="79">
        <f t="shared" si="126"/>
        <v>0</v>
      </c>
      <c r="M314" s="79">
        <f t="shared" si="126"/>
        <v>0</v>
      </c>
      <c r="N314" s="79">
        <f t="shared" si="126"/>
        <v>0</v>
      </c>
      <c r="O314" s="79">
        <f t="shared" si="126"/>
        <v>200000</v>
      </c>
      <c r="P314" s="32"/>
    </row>
    <row r="315" spans="1:16" s="27" customFormat="1" hidden="1" x14ac:dyDescent="0.25">
      <c r="A315" s="82"/>
      <c r="B315" s="93"/>
      <c r="C315" s="94" t="s">
        <v>537</v>
      </c>
      <c r="D315" s="79">
        <f>D318</f>
        <v>0</v>
      </c>
      <c r="E315" s="79">
        <f t="shared" si="126"/>
        <v>0</v>
      </c>
      <c r="F315" s="79">
        <f t="shared" si="126"/>
        <v>0</v>
      </c>
      <c r="G315" s="79">
        <f t="shared" si="126"/>
        <v>0</v>
      </c>
      <c r="H315" s="79">
        <f t="shared" si="126"/>
        <v>0</v>
      </c>
      <c r="I315" s="79">
        <f t="shared" si="126"/>
        <v>0</v>
      </c>
      <c r="J315" s="79">
        <f t="shared" si="126"/>
        <v>0</v>
      </c>
      <c r="K315" s="79">
        <f t="shared" si="126"/>
        <v>0</v>
      </c>
      <c r="L315" s="79">
        <f t="shared" si="126"/>
        <v>0</v>
      </c>
      <c r="M315" s="79">
        <f t="shared" si="126"/>
        <v>0</v>
      </c>
      <c r="N315" s="79">
        <f t="shared" si="126"/>
        <v>0</v>
      </c>
      <c r="O315" s="79">
        <f t="shared" si="126"/>
        <v>0</v>
      </c>
      <c r="P315" s="32"/>
    </row>
    <row r="316" spans="1:16" s="27" customFormat="1" hidden="1" x14ac:dyDescent="0.25">
      <c r="A316" s="82"/>
      <c r="B316" s="93"/>
      <c r="C316" s="94" t="s">
        <v>538</v>
      </c>
      <c r="D316" s="79">
        <f>D315+D314</f>
        <v>200000</v>
      </c>
      <c r="E316" s="79">
        <f t="shared" ref="E316:O316" si="127">E315+E314</f>
        <v>200000</v>
      </c>
      <c r="F316" s="79">
        <f t="shared" si="127"/>
        <v>0</v>
      </c>
      <c r="G316" s="79">
        <f t="shared" si="127"/>
        <v>0</v>
      </c>
      <c r="H316" s="79">
        <f t="shared" si="127"/>
        <v>0</v>
      </c>
      <c r="I316" s="79">
        <f t="shared" si="127"/>
        <v>0</v>
      </c>
      <c r="J316" s="79">
        <f t="shared" si="127"/>
        <v>0</v>
      </c>
      <c r="K316" s="79">
        <f t="shared" si="127"/>
        <v>0</v>
      </c>
      <c r="L316" s="79">
        <f t="shared" si="127"/>
        <v>0</v>
      </c>
      <c r="M316" s="79">
        <f t="shared" si="127"/>
        <v>0</v>
      </c>
      <c r="N316" s="79">
        <f t="shared" si="127"/>
        <v>0</v>
      </c>
      <c r="O316" s="79">
        <f t="shared" si="127"/>
        <v>200000</v>
      </c>
      <c r="P316" s="32"/>
    </row>
    <row r="317" spans="1:16" s="28" customFormat="1" hidden="1" x14ac:dyDescent="0.25">
      <c r="A317" s="57" t="s">
        <v>129</v>
      </c>
      <c r="B317" s="57" t="s">
        <v>78</v>
      </c>
      <c r="C317" s="61" t="s">
        <v>325</v>
      </c>
      <c r="D317" s="59">
        <f>'дод 2 '!E657</f>
        <v>200000</v>
      </c>
      <c r="E317" s="59">
        <f>'дод 2 '!F657</f>
        <v>200000</v>
      </c>
      <c r="F317" s="59">
        <f>'дод 2 '!G657</f>
        <v>0</v>
      </c>
      <c r="G317" s="59">
        <f>'дод 2 '!H657</f>
        <v>0</v>
      </c>
      <c r="H317" s="59">
        <f>'дод 2 '!I657</f>
        <v>0</v>
      </c>
      <c r="I317" s="59">
        <f>'дод 2 '!J657</f>
        <v>0</v>
      </c>
      <c r="J317" s="59">
        <f>'дод 2 '!K657</f>
        <v>0</v>
      </c>
      <c r="K317" s="59">
        <f>'дод 2 '!L657</f>
        <v>0</v>
      </c>
      <c r="L317" s="59">
        <f>'дод 2 '!M657</f>
        <v>0</v>
      </c>
      <c r="M317" s="59">
        <f>'дод 2 '!N657</f>
        <v>0</v>
      </c>
      <c r="N317" s="59">
        <f>'дод 2 '!O657</f>
        <v>0</v>
      </c>
      <c r="O317" s="59">
        <f>'дод 2 '!P657</f>
        <v>200000</v>
      </c>
      <c r="P317" s="32"/>
    </row>
    <row r="318" spans="1:16" s="28" customFormat="1" hidden="1" x14ac:dyDescent="0.25">
      <c r="A318" s="57"/>
      <c r="B318" s="57"/>
      <c r="C318" s="61" t="s">
        <v>537</v>
      </c>
      <c r="D318" s="59">
        <f>'дод 2 '!E658</f>
        <v>0</v>
      </c>
      <c r="E318" s="59">
        <f>'дод 2 '!F658</f>
        <v>0</v>
      </c>
      <c r="F318" s="59">
        <f>'дод 2 '!G658</f>
        <v>0</v>
      </c>
      <c r="G318" s="59">
        <f>'дод 2 '!H658</f>
        <v>0</v>
      </c>
      <c r="H318" s="59">
        <f>'дод 2 '!I658</f>
        <v>0</v>
      </c>
      <c r="I318" s="59">
        <f>'дод 2 '!J658</f>
        <v>0</v>
      </c>
      <c r="J318" s="59">
        <f>'дод 2 '!K658</f>
        <v>0</v>
      </c>
      <c r="K318" s="59">
        <f>'дод 2 '!L658</f>
        <v>0</v>
      </c>
      <c r="L318" s="59">
        <f>'дод 2 '!M658</f>
        <v>0</v>
      </c>
      <c r="M318" s="59">
        <f>'дод 2 '!N658</f>
        <v>0</v>
      </c>
      <c r="N318" s="59">
        <f>'дод 2 '!O658</f>
        <v>0</v>
      </c>
      <c r="O318" s="59">
        <f>'дод 2 '!P658</f>
        <v>0</v>
      </c>
      <c r="P318" s="32"/>
    </row>
    <row r="319" spans="1:16" s="28" customFormat="1" hidden="1" x14ac:dyDescent="0.25">
      <c r="A319" s="57"/>
      <c r="B319" s="57"/>
      <c r="C319" s="61" t="s">
        <v>538</v>
      </c>
      <c r="D319" s="59">
        <f>D317+D318</f>
        <v>200000</v>
      </c>
      <c r="E319" s="59">
        <f t="shared" ref="E319:O319" si="128">E317+E318</f>
        <v>200000</v>
      </c>
      <c r="F319" s="59">
        <f t="shared" si="128"/>
        <v>0</v>
      </c>
      <c r="G319" s="59">
        <f t="shared" si="128"/>
        <v>0</v>
      </c>
      <c r="H319" s="59">
        <f t="shared" si="128"/>
        <v>0</v>
      </c>
      <c r="I319" s="59">
        <f t="shared" si="128"/>
        <v>0</v>
      </c>
      <c r="J319" s="59">
        <f t="shared" si="128"/>
        <v>0</v>
      </c>
      <c r="K319" s="59">
        <f t="shared" si="128"/>
        <v>0</v>
      </c>
      <c r="L319" s="59">
        <f t="shared" si="128"/>
        <v>0</v>
      </c>
      <c r="M319" s="59">
        <f t="shared" si="128"/>
        <v>0</v>
      </c>
      <c r="N319" s="59">
        <f t="shared" si="128"/>
        <v>0</v>
      </c>
      <c r="O319" s="59">
        <f t="shared" si="128"/>
        <v>200000</v>
      </c>
      <c r="P319" s="32"/>
    </row>
    <row r="320" spans="1:16" s="27" customFormat="1" x14ac:dyDescent="0.25">
      <c r="A320" s="82" t="s">
        <v>92</v>
      </c>
      <c r="B320" s="82"/>
      <c r="C320" s="98" t="s">
        <v>455</v>
      </c>
      <c r="D320" s="79">
        <f t="shared" ref="D320:O320" si="129">D325+D328+D331+D334+D337+D340+D343+D346+D349+D352+D355</f>
        <v>7045000</v>
      </c>
      <c r="E320" s="79">
        <f t="shared" si="129"/>
        <v>7045000</v>
      </c>
      <c r="F320" s="79">
        <f t="shared" si="129"/>
        <v>0</v>
      </c>
      <c r="G320" s="79">
        <f t="shared" si="129"/>
        <v>0</v>
      </c>
      <c r="H320" s="79">
        <f t="shared" si="129"/>
        <v>0</v>
      </c>
      <c r="I320" s="79">
        <f t="shared" si="129"/>
        <v>37753360</v>
      </c>
      <c r="J320" s="79">
        <f t="shared" si="129"/>
        <v>37753360</v>
      </c>
      <c r="K320" s="79">
        <f t="shared" si="129"/>
        <v>0</v>
      </c>
      <c r="L320" s="79">
        <f t="shared" si="129"/>
        <v>0</v>
      </c>
      <c r="M320" s="79">
        <f t="shared" si="129"/>
        <v>0</v>
      </c>
      <c r="N320" s="79">
        <f t="shared" si="129"/>
        <v>37753360</v>
      </c>
      <c r="O320" s="79">
        <f t="shared" si="129"/>
        <v>44798360</v>
      </c>
      <c r="P320" s="32"/>
    </row>
    <row r="321" spans="1:16" s="29" customFormat="1" x14ac:dyDescent="0.25">
      <c r="A321" s="88"/>
      <c r="B321" s="88"/>
      <c r="C321" s="96" t="s">
        <v>537</v>
      </c>
      <c r="D321" s="90">
        <f>D326+D329+D332+D335+D338+D341+D344+D347+D350+D353+D356+D359</f>
        <v>0</v>
      </c>
      <c r="E321" s="90">
        <f t="shared" ref="E321:O321" si="130">E326+E329+E332+E335+E338+E341+E344+E347+E350+E353+E356+E359</f>
        <v>0</v>
      </c>
      <c r="F321" s="90">
        <f t="shared" si="130"/>
        <v>0</v>
      </c>
      <c r="G321" s="90">
        <f t="shared" si="130"/>
        <v>0</v>
      </c>
      <c r="H321" s="90">
        <f t="shared" si="130"/>
        <v>0</v>
      </c>
      <c r="I321" s="90">
        <f t="shared" si="130"/>
        <v>300000</v>
      </c>
      <c r="J321" s="90">
        <f t="shared" si="130"/>
        <v>300000</v>
      </c>
      <c r="K321" s="90">
        <f t="shared" si="130"/>
        <v>0</v>
      </c>
      <c r="L321" s="90">
        <f t="shared" si="130"/>
        <v>0</v>
      </c>
      <c r="M321" s="90">
        <f t="shared" si="130"/>
        <v>0</v>
      </c>
      <c r="N321" s="90">
        <f t="shared" si="130"/>
        <v>300000</v>
      </c>
      <c r="O321" s="90">
        <f t="shared" si="130"/>
        <v>300000</v>
      </c>
      <c r="P321" s="161"/>
    </row>
    <row r="322" spans="1:16" s="31" customFormat="1" ht="157.5" hidden="1" x14ac:dyDescent="0.25">
      <c r="A322" s="84"/>
      <c r="B322" s="84"/>
      <c r="C322" s="97" t="s">
        <v>550</v>
      </c>
      <c r="D322" s="87">
        <f>D360</f>
        <v>0</v>
      </c>
      <c r="E322" s="87">
        <f t="shared" ref="E322:O322" si="131">E360</f>
        <v>0</v>
      </c>
      <c r="F322" s="87">
        <f t="shared" si="131"/>
        <v>0</v>
      </c>
      <c r="G322" s="87">
        <f t="shared" si="131"/>
        <v>0</v>
      </c>
      <c r="H322" s="87">
        <f t="shared" si="131"/>
        <v>0</v>
      </c>
      <c r="I322" s="87">
        <f t="shared" si="131"/>
        <v>0</v>
      </c>
      <c r="J322" s="87">
        <f t="shared" si="131"/>
        <v>0</v>
      </c>
      <c r="K322" s="87">
        <f t="shared" si="131"/>
        <v>0</v>
      </c>
      <c r="L322" s="87">
        <f t="shared" si="131"/>
        <v>0</v>
      </c>
      <c r="M322" s="87">
        <f t="shared" si="131"/>
        <v>0</v>
      </c>
      <c r="N322" s="87">
        <f t="shared" si="131"/>
        <v>0</v>
      </c>
      <c r="O322" s="87">
        <f t="shared" si="131"/>
        <v>0</v>
      </c>
      <c r="P322" s="32"/>
    </row>
    <row r="323" spans="1:16" s="31" customFormat="1" x14ac:dyDescent="0.25">
      <c r="A323" s="84"/>
      <c r="B323" s="84"/>
      <c r="C323" s="86" t="s">
        <v>538</v>
      </c>
      <c r="D323" s="87">
        <f t="shared" ref="D323" si="132">D320+D321</f>
        <v>7045000</v>
      </c>
      <c r="E323" s="87">
        <f t="shared" ref="E323:O323" si="133">E320+E321</f>
        <v>7045000</v>
      </c>
      <c r="F323" s="87">
        <f t="shared" si="133"/>
        <v>0</v>
      </c>
      <c r="G323" s="87">
        <f t="shared" si="133"/>
        <v>0</v>
      </c>
      <c r="H323" s="87">
        <f t="shared" si="133"/>
        <v>0</v>
      </c>
      <c r="I323" s="87">
        <f t="shared" si="133"/>
        <v>38053360</v>
      </c>
      <c r="J323" s="87">
        <f t="shared" si="133"/>
        <v>38053360</v>
      </c>
      <c r="K323" s="87">
        <f t="shared" si="133"/>
        <v>0</v>
      </c>
      <c r="L323" s="87">
        <f t="shared" si="133"/>
        <v>0</v>
      </c>
      <c r="M323" s="87">
        <f t="shared" si="133"/>
        <v>0</v>
      </c>
      <c r="N323" s="87">
        <f t="shared" si="133"/>
        <v>38053360</v>
      </c>
      <c r="O323" s="87">
        <f t="shared" si="133"/>
        <v>45098360</v>
      </c>
      <c r="P323" s="161"/>
    </row>
    <row r="324" spans="1:16" s="31" customFormat="1" ht="157.5" hidden="1" x14ac:dyDescent="0.25">
      <c r="A324" s="84"/>
      <c r="B324" s="84"/>
      <c r="C324" s="97" t="s">
        <v>550</v>
      </c>
      <c r="D324" s="87">
        <f>D322</f>
        <v>0</v>
      </c>
      <c r="E324" s="87">
        <f t="shared" ref="E324:O324" si="134">E322</f>
        <v>0</v>
      </c>
      <c r="F324" s="87">
        <f t="shared" si="134"/>
        <v>0</v>
      </c>
      <c r="G324" s="87">
        <f t="shared" si="134"/>
        <v>0</v>
      </c>
      <c r="H324" s="87">
        <f t="shared" si="134"/>
        <v>0</v>
      </c>
      <c r="I324" s="87">
        <f t="shared" si="134"/>
        <v>0</v>
      </c>
      <c r="J324" s="87">
        <f t="shared" si="134"/>
        <v>0</v>
      </c>
      <c r="K324" s="87">
        <f t="shared" si="134"/>
        <v>0</v>
      </c>
      <c r="L324" s="87">
        <f t="shared" si="134"/>
        <v>0</v>
      </c>
      <c r="M324" s="87">
        <f t="shared" si="134"/>
        <v>0</v>
      </c>
      <c r="N324" s="87">
        <f t="shared" si="134"/>
        <v>0</v>
      </c>
      <c r="O324" s="87">
        <f t="shared" si="134"/>
        <v>0</v>
      </c>
      <c r="P324" s="56"/>
    </row>
    <row r="325" spans="1:16" s="28" customFormat="1" ht="34.5" hidden="1" x14ac:dyDescent="0.25">
      <c r="A325" s="57" t="s">
        <v>257</v>
      </c>
      <c r="B325" s="57" t="s">
        <v>106</v>
      </c>
      <c r="C325" s="58" t="s">
        <v>531</v>
      </c>
      <c r="D325" s="59">
        <f>'дод 2 '!E578+'дод 2 '!E494</f>
        <v>0</v>
      </c>
      <c r="E325" s="59">
        <f>'дод 2 '!F578+'дод 2 '!F494</f>
        <v>0</v>
      </c>
      <c r="F325" s="59">
        <f>'дод 2 '!G578+'дод 2 '!G494</f>
        <v>0</v>
      </c>
      <c r="G325" s="59">
        <f>'дод 2 '!H578+'дод 2 '!H494</f>
        <v>0</v>
      </c>
      <c r="H325" s="59">
        <f>'дод 2 '!I578+'дод 2 '!I494</f>
        <v>0</v>
      </c>
      <c r="I325" s="59">
        <f>'дод 2 '!J578+'дод 2 '!J494</f>
        <v>12153360</v>
      </c>
      <c r="J325" s="59">
        <f>'дод 2 '!K578+'дод 2 '!K494</f>
        <v>12153360</v>
      </c>
      <c r="K325" s="59">
        <f>'дод 2 '!L578+'дод 2 '!L494</f>
        <v>0</v>
      </c>
      <c r="L325" s="59">
        <f>'дод 2 '!M578+'дод 2 '!M494</f>
        <v>0</v>
      </c>
      <c r="M325" s="59">
        <f>'дод 2 '!N578+'дод 2 '!N494</f>
        <v>0</v>
      </c>
      <c r="N325" s="59">
        <f>'дод 2 '!O578+'дод 2 '!O494</f>
        <v>12153360</v>
      </c>
      <c r="O325" s="59">
        <f>'дод 2 '!P578+'дод 2 '!P494</f>
        <v>12153360</v>
      </c>
      <c r="P325" s="32"/>
    </row>
    <row r="326" spans="1:16" s="28" customFormat="1" hidden="1" x14ac:dyDescent="0.25">
      <c r="A326" s="57"/>
      <c r="B326" s="57"/>
      <c r="C326" s="58" t="s">
        <v>537</v>
      </c>
      <c r="D326" s="59">
        <f>'дод 2 '!E579+'дод 2 '!E495</f>
        <v>0</v>
      </c>
      <c r="E326" s="59">
        <f>'дод 2 '!F579+'дод 2 '!F495</f>
        <v>0</v>
      </c>
      <c r="F326" s="59">
        <f>'дод 2 '!G579+'дод 2 '!G495</f>
        <v>0</v>
      </c>
      <c r="G326" s="59">
        <f>'дод 2 '!H579+'дод 2 '!H495</f>
        <v>0</v>
      </c>
      <c r="H326" s="59">
        <f>'дод 2 '!I579+'дод 2 '!I495</f>
        <v>0</v>
      </c>
      <c r="I326" s="59">
        <f>'дод 2 '!J579+'дод 2 '!J495</f>
        <v>0</v>
      </c>
      <c r="J326" s="59">
        <f>'дод 2 '!K579+'дод 2 '!K495</f>
        <v>0</v>
      </c>
      <c r="K326" s="59">
        <f>'дод 2 '!L579+'дод 2 '!L495</f>
        <v>0</v>
      </c>
      <c r="L326" s="59">
        <f>'дод 2 '!M579+'дод 2 '!M495</f>
        <v>0</v>
      </c>
      <c r="M326" s="59">
        <f>'дод 2 '!N579+'дод 2 '!N495</f>
        <v>0</v>
      </c>
      <c r="N326" s="59">
        <f>'дод 2 '!O579+'дод 2 '!O495</f>
        <v>0</v>
      </c>
      <c r="O326" s="59">
        <f>'дод 2 '!P579+'дод 2 '!P495</f>
        <v>0</v>
      </c>
      <c r="P326" s="32"/>
    </row>
    <row r="327" spans="1:16" s="28" customFormat="1" hidden="1" x14ac:dyDescent="0.25">
      <c r="A327" s="57"/>
      <c r="B327" s="57"/>
      <c r="C327" s="58" t="s">
        <v>538</v>
      </c>
      <c r="D327" s="59">
        <f>D325+D326</f>
        <v>0</v>
      </c>
      <c r="E327" s="59">
        <f t="shared" ref="E327:O327" si="135">E325+E326</f>
        <v>0</v>
      </c>
      <c r="F327" s="59">
        <f t="shared" si="135"/>
        <v>0</v>
      </c>
      <c r="G327" s="59">
        <f t="shared" si="135"/>
        <v>0</v>
      </c>
      <c r="H327" s="59">
        <f t="shared" si="135"/>
        <v>0</v>
      </c>
      <c r="I327" s="59">
        <f t="shared" si="135"/>
        <v>12153360</v>
      </c>
      <c r="J327" s="59">
        <f t="shared" si="135"/>
        <v>12153360</v>
      </c>
      <c r="K327" s="59">
        <f t="shared" si="135"/>
        <v>0</v>
      </c>
      <c r="L327" s="59">
        <f t="shared" si="135"/>
        <v>0</v>
      </c>
      <c r="M327" s="59">
        <f t="shared" si="135"/>
        <v>0</v>
      </c>
      <c r="N327" s="59">
        <f t="shared" si="135"/>
        <v>12153360</v>
      </c>
      <c r="O327" s="59">
        <f t="shared" si="135"/>
        <v>12153360</v>
      </c>
      <c r="P327" s="32"/>
    </row>
    <row r="328" spans="1:16" s="29" customFormat="1" ht="18.75" x14ac:dyDescent="0.25">
      <c r="A328" s="57" t="s">
        <v>262</v>
      </c>
      <c r="B328" s="57" t="s">
        <v>106</v>
      </c>
      <c r="C328" s="58" t="s">
        <v>434</v>
      </c>
      <c r="D328" s="59">
        <f>'дод 2 '!E581</f>
        <v>0</v>
      </c>
      <c r="E328" s="59">
        <f>'дод 2 '!F581</f>
        <v>0</v>
      </c>
      <c r="F328" s="59">
        <f>'дод 2 '!G581</f>
        <v>0</v>
      </c>
      <c r="G328" s="59">
        <f>'дод 2 '!H581</f>
        <v>0</v>
      </c>
      <c r="H328" s="59">
        <f>'дод 2 '!I581</f>
        <v>0</v>
      </c>
      <c r="I328" s="59">
        <f>'дод 2 '!J581</f>
        <v>5000000</v>
      </c>
      <c r="J328" s="59">
        <f>'дод 2 '!K581</f>
        <v>5000000</v>
      </c>
      <c r="K328" s="59">
        <f>'дод 2 '!L581</f>
        <v>0</v>
      </c>
      <c r="L328" s="59">
        <f>'дод 2 '!M581</f>
        <v>0</v>
      </c>
      <c r="M328" s="59">
        <f>'дод 2 '!N581</f>
        <v>0</v>
      </c>
      <c r="N328" s="59">
        <f>'дод 2 '!O581</f>
        <v>5000000</v>
      </c>
      <c r="O328" s="59">
        <f>'дод 2 '!P581</f>
        <v>5000000</v>
      </c>
      <c r="P328" s="32"/>
    </row>
    <row r="329" spans="1:16" s="29" customFormat="1" ht="20.25" customHeight="1" x14ac:dyDescent="0.25">
      <c r="A329" s="88"/>
      <c r="B329" s="88"/>
      <c r="C329" s="141" t="s">
        <v>537</v>
      </c>
      <c r="D329" s="90">
        <f>'дод 2 '!E582</f>
        <v>0</v>
      </c>
      <c r="E329" s="90">
        <f>'дод 2 '!F582</f>
        <v>0</v>
      </c>
      <c r="F329" s="90">
        <f>'дод 2 '!G582</f>
        <v>0</v>
      </c>
      <c r="G329" s="90">
        <f>'дод 2 '!H582</f>
        <v>0</v>
      </c>
      <c r="H329" s="90">
        <f>'дод 2 '!I582</f>
        <v>0</v>
      </c>
      <c r="I329" s="90">
        <f>'дод 2 '!J582</f>
        <v>300000</v>
      </c>
      <c r="J329" s="90">
        <f>'дод 2 '!K582</f>
        <v>300000</v>
      </c>
      <c r="K329" s="90">
        <f>'дод 2 '!L582</f>
        <v>0</v>
      </c>
      <c r="L329" s="90">
        <f>'дод 2 '!M582</f>
        <v>0</v>
      </c>
      <c r="M329" s="90">
        <f>'дод 2 '!N582</f>
        <v>0</v>
      </c>
      <c r="N329" s="90">
        <f>'дод 2 '!O582</f>
        <v>300000</v>
      </c>
      <c r="O329" s="90">
        <f>'дод 2 '!P582</f>
        <v>300000</v>
      </c>
      <c r="P329" s="161"/>
    </row>
    <row r="330" spans="1:16" s="29" customFormat="1" ht="28.5" customHeight="1" x14ac:dyDescent="0.25">
      <c r="A330" s="88"/>
      <c r="B330" s="88"/>
      <c r="C330" s="141" t="s">
        <v>538</v>
      </c>
      <c r="D330" s="90">
        <f>D328+D329</f>
        <v>0</v>
      </c>
      <c r="E330" s="90">
        <f t="shared" ref="E330:O330" si="136">E328+E329</f>
        <v>0</v>
      </c>
      <c r="F330" s="90">
        <f t="shared" si="136"/>
        <v>0</v>
      </c>
      <c r="G330" s="90">
        <f t="shared" si="136"/>
        <v>0</v>
      </c>
      <c r="H330" s="90">
        <f t="shared" si="136"/>
        <v>0</v>
      </c>
      <c r="I330" s="90">
        <f t="shared" si="136"/>
        <v>5300000</v>
      </c>
      <c r="J330" s="90">
        <f t="shared" si="136"/>
        <v>5300000</v>
      </c>
      <c r="K330" s="90">
        <f t="shared" si="136"/>
        <v>0</v>
      </c>
      <c r="L330" s="90">
        <f t="shared" si="136"/>
        <v>0</v>
      </c>
      <c r="M330" s="90">
        <f t="shared" si="136"/>
        <v>0</v>
      </c>
      <c r="N330" s="90">
        <f t="shared" si="136"/>
        <v>5300000</v>
      </c>
      <c r="O330" s="90">
        <f t="shared" si="136"/>
        <v>5300000</v>
      </c>
      <c r="P330" s="161"/>
    </row>
    <row r="331" spans="1:16" s="29" customFormat="1" ht="18.75" hidden="1" x14ac:dyDescent="0.25">
      <c r="A331" s="57" t="s">
        <v>264</v>
      </c>
      <c r="B331" s="57" t="s">
        <v>106</v>
      </c>
      <c r="C331" s="58" t="s">
        <v>435</v>
      </c>
      <c r="D331" s="59">
        <f>'дод 2 '!E584</f>
        <v>0</v>
      </c>
      <c r="E331" s="59">
        <f>'дод 2 '!F584</f>
        <v>0</v>
      </c>
      <c r="F331" s="59">
        <f>'дод 2 '!G584</f>
        <v>0</v>
      </c>
      <c r="G331" s="59">
        <f>'дод 2 '!H584</f>
        <v>0</v>
      </c>
      <c r="H331" s="59">
        <f>'дод 2 '!I584</f>
        <v>0</v>
      </c>
      <c r="I331" s="59">
        <f>'дод 2 '!J584</f>
        <v>8000000</v>
      </c>
      <c r="J331" s="59">
        <f>'дод 2 '!K584</f>
        <v>8000000</v>
      </c>
      <c r="K331" s="59">
        <f>'дод 2 '!L584</f>
        <v>0</v>
      </c>
      <c r="L331" s="59">
        <f>'дод 2 '!M584</f>
        <v>0</v>
      </c>
      <c r="M331" s="59">
        <f>'дод 2 '!N584</f>
        <v>0</v>
      </c>
      <c r="N331" s="59">
        <f>'дод 2 '!O584</f>
        <v>8000000</v>
      </c>
      <c r="O331" s="59">
        <f>'дод 2 '!P584</f>
        <v>8000000</v>
      </c>
      <c r="P331" s="32"/>
    </row>
    <row r="332" spans="1:16" s="29" customFormat="1" hidden="1" x14ac:dyDescent="0.25">
      <c r="A332" s="57"/>
      <c r="B332" s="57"/>
      <c r="C332" s="58" t="s">
        <v>537</v>
      </c>
      <c r="D332" s="59">
        <f>'дод 2 '!E585</f>
        <v>0</v>
      </c>
      <c r="E332" s="59">
        <f>'дод 2 '!F585</f>
        <v>0</v>
      </c>
      <c r="F332" s="59">
        <f>'дод 2 '!G585</f>
        <v>0</v>
      </c>
      <c r="G332" s="59">
        <f>'дод 2 '!H585</f>
        <v>0</v>
      </c>
      <c r="H332" s="59">
        <f>'дод 2 '!I585</f>
        <v>0</v>
      </c>
      <c r="I332" s="59">
        <f>'дод 2 '!J585</f>
        <v>0</v>
      </c>
      <c r="J332" s="59">
        <f>'дод 2 '!K585</f>
        <v>0</v>
      </c>
      <c r="K332" s="59">
        <f>'дод 2 '!L585</f>
        <v>0</v>
      </c>
      <c r="L332" s="59">
        <f>'дод 2 '!M585</f>
        <v>0</v>
      </c>
      <c r="M332" s="59">
        <f>'дод 2 '!N585</f>
        <v>0</v>
      </c>
      <c r="N332" s="59">
        <f>'дод 2 '!O585</f>
        <v>0</v>
      </c>
      <c r="O332" s="59">
        <f>'дод 2 '!P585</f>
        <v>0</v>
      </c>
      <c r="P332" s="32"/>
    </row>
    <row r="333" spans="1:16" s="29" customFormat="1" hidden="1" x14ac:dyDescent="0.25">
      <c r="A333" s="57"/>
      <c r="B333" s="57"/>
      <c r="C333" s="58" t="s">
        <v>538</v>
      </c>
      <c r="D333" s="59">
        <f>D331+D332</f>
        <v>0</v>
      </c>
      <c r="E333" s="59">
        <f t="shared" ref="E333:O333" si="137">E331+E332</f>
        <v>0</v>
      </c>
      <c r="F333" s="59">
        <f t="shared" si="137"/>
        <v>0</v>
      </c>
      <c r="G333" s="59">
        <f t="shared" si="137"/>
        <v>0</v>
      </c>
      <c r="H333" s="59">
        <f t="shared" si="137"/>
        <v>0</v>
      </c>
      <c r="I333" s="59">
        <f t="shared" si="137"/>
        <v>8000000</v>
      </c>
      <c r="J333" s="59">
        <f t="shared" si="137"/>
        <v>8000000</v>
      </c>
      <c r="K333" s="59">
        <f t="shared" si="137"/>
        <v>0</v>
      </c>
      <c r="L333" s="59">
        <f t="shared" si="137"/>
        <v>0</v>
      </c>
      <c r="M333" s="59">
        <f t="shared" si="137"/>
        <v>0</v>
      </c>
      <c r="N333" s="59">
        <f t="shared" si="137"/>
        <v>8000000</v>
      </c>
      <c r="O333" s="59">
        <f t="shared" si="137"/>
        <v>8000000</v>
      </c>
      <c r="P333" s="32"/>
    </row>
    <row r="334" spans="1:16" s="29" customFormat="1" ht="18.75" hidden="1" x14ac:dyDescent="0.25">
      <c r="A334" s="57">
        <v>7324</v>
      </c>
      <c r="B334" s="81" t="s">
        <v>106</v>
      </c>
      <c r="C334" s="58" t="s">
        <v>436</v>
      </c>
      <c r="D334" s="59">
        <f>'дод 2 '!E587</f>
        <v>0</v>
      </c>
      <c r="E334" s="59">
        <f>'дод 2 '!F587</f>
        <v>0</v>
      </c>
      <c r="F334" s="59">
        <f>'дод 2 '!G587</f>
        <v>0</v>
      </c>
      <c r="G334" s="59">
        <f>'дод 2 '!H587</f>
        <v>0</v>
      </c>
      <c r="H334" s="59">
        <f>'дод 2 '!I587</f>
        <v>0</v>
      </c>
      <c r="I334" s="59">
        <f>'дод 2 '!J587</f>
        <v>0</v>
      </c>
      <c r="J334" s="59">
        <f>'дод 2 '!K587</f>
        <v>0</v>
      </c>
      <c r="K334" s="59">
        <f>'дод 2 '!L587</f>
        <v>0</v>
      </c>
      <c r="L334" s="59">
        <f>'дод 2 '!M587</f>
        <v>0</v>
      </c>
      <c r="M334" s="59">
        <f>'дод 2 '!N587</f>
        <v>0</v>
      </c>
      <c r="N334" s="59">
        <f>'дод 2 '!O587</f>
        <v>0</v>
      </c>
      <c r="O334" s="59">
        <f>'дод 2 '!P587</f>
        <v>0</v>
      </c>
      <c r="P334" s="32"/>
    </row>
    <row r="335" spans="1:16" s="29" customFormat="1" hidden="1" x14ac:dyDescent="0.25">
      <c r="A335" s="57"/>
      <c r="B335" s="81"/>
      <c r="C335" s="58" t="s">
        <v>537</v>
      </c>
      <c r="D335" s="59">
        <f>'дод 2 '!E588</f>
        <v>0</v>
      </c>
      <c r="E335" s="59">
        <f>'дод 2 '!F588</f>
        <v>0</v>
      </c>
      <c r="F335" s="59">
        <f>'дод 2 '!G588</f>
        <v>0</v>
      </c>
      <c r="G335" s="59">
        <f>'дод 2 '!H588</f>
        <v>0</v>
      </c>
      <c r="H335" s="59">
        <f>'дод 2 '!I588</f>
        <v>0</v>
      </c>
      <c r="I335" s="59">
        <f>'дод 2 '!J588</f>
        <v>0</v>
      </c>
      <c r="J335" s="59">
        <f>'дод 2 '!K588</f>
        <v>0</v>
      </c>
      <c r="K335" s="59">
        <f>'дод 2 '!L588</f>
        <v>0</v>
      </c>
      <c r="L335" s="59">
        <f>'дод 2 '!M588</f>
        <v>0</v>
      </c>
      <c r="M335" s="59">
        <f>'дод 2 '!N588</f>
        <v>0</v>
      </c>
      <c r="N335" s="59">
        <f>'дод 2 '!O588</f>
        <v>0</v>
      </c>
      <c r="O335" s="59">
        <f>'дод 2 '!P588</f>
        <v>0</v>
      </c>
      <c r="P335" s="32"/>
    </row>
    <row r="336" spans="1:16" s="29" customFormat="1" hidden="1" x14ac:dyDescent="0.25">
      <c r="A336" s="57"/>
      <c r="B336" s="81"/>
      <c r="C336" s="58" t="s">
        <v>538</v>
      </c>
      <c r="D336" s="59">
        <f>D334+D335</f>
        <v>0</v>
      </c>
      <c r="E336" s="59">
        <f t="shared" ref="E336:O336" si="138">E334+E335</f>
        <v>0</v>
      </c>
      <c r="F336" s="59">
        <f t="shared" si="138"/>
        <v>0</v>
      </c>
      <c r="G336" s="59">
        <f t="shared" si="138"/>
        <v>0</v>
      </c>
      <c r="H336" s="59">
        <f t="shared" si="138"/>
        <v>0</v>
      </c>
      <c r="I336" s="59">
        <f t="shared" si="138"/>
        <v>0</v>
      </c>
      <c r="J336" s="59">
        <f t="shared" si="138"/>
        <v>0</v>
      </c>
      <c r="K336" s="59">
        <f t="shared" si="138"/>
        <v>0</v>
      </c>
      <c r="L336" s="59">
        <f t="shared" si="138"/>
        <v>0</v>
      </c>
      <c r="M336" s="59">
        <f t="shared" si="138"/>
        <v>0</v>
      </c>
      <c r="N336" s="59">
        <f t="shared" si="138"/>
        <v>0</v>
      </c>
      <c r="O336" s="59">
        <f t="shared" si="138"/>
        <v>0</v>
      </c>
      <c r="P336" s="32"/>
    </row>
    <row r="337" spans="1:16" s="29" customFormat="1" ht="34.5" hidden="1" x14ac:dyDescent="0.25">
      <c r="A337" s="57">
        <v>7325</v>
      </c>
      <c r="B337" s="81" t="s">
        <v>106</v>
      </c>
      <c r="C337" s="58" t="s">
        <v>432</v>
      </c>
      <c r="D337" s="59">
        <f>'дод 2 '!E590</f>
        <v>0</v>
      </c>
      <c r="E337" s="59">
        <f>'дод 2 '!F590</f>
        <v>0</v>
      </c>
      <c r="F337" s="59">
        <f>'дод 2 '!G590</f>
        <v>0</v>
      </c>
      <c r="G337" s="59">
        <f>'дод 2 '!H590</f>
        <v>0</v>
      </c>
      <c r="H337" s="59">
        <f>'дод 2 '!I590</f>
        <v>0</v>
      </c>
      <c r="I337" s="59">
        <f>'дод 2 '!J590</f>
        <v>0</v>
      </c>
      <c r="J337" s="59">
        <f>'дод 2 '!K590</f>
        <v>0</v>
      </c>
      <c r="K337" s="59">
        <f>'дод 2 '!L590</f>
        <v>0</v>
      </c>
      <c r="L337" s="59">
        <f>'дод 2 '!M590</f>
        <v>0</v>
      </c>
      <c r="M337" s="59">
        <f>'дод 2 '!N590</f>
        <v>0</v>
      </c>
      <c r="N337" s="59">
        <f>'дод 2 '!O590</f>
        <v>0</v>
      </c>
      <c r="O337" s="59">
        <f>'дод 2 '!P590</f>
        <v>0</v>
      </c>
      <c r="P337" s="32"/>
    </row>
    <row r="338" spans="1:16" s="29" customFormat="1" hidden="1" x14ac:dyDescent="0.25">
      <c r="A338" s="57"/>
      <c r="B338" s="81"/>
      <c r="C338" s="58" t="s">
        <v>537</v>
      </c>
      <c r="D338" s="59">
        <f>'дод 2 '!E591</f>
        <v>0</v>
      </c>
      <c r="E338" s="59">
        <f>'дод 2 '!F591</f>
        <v>0</v>
      </c>
      <c r="F338" s="59">
        <f>'дод 2 '!G591</f>
        <v>0</v>
      </c>
      <c r="G338" s="59">
        <f>'дод 2 '!H591</f>
        <v>0</v>
      </c>
      <c r="H338" s="59">
        <f>'дод 2 '!I591</f>
        <v>0</v>
      </c>
      <c r="I338" s="59">
        <f>'дод 2 '!J591</f>
        <v>0</v>
      </c>
      <c r="J338" s="59">
        <f>'дод 2 '!K591</f>
        <v>0</v>
      </c>
      <c r="K338" s="59">
        <f>'дод 2 '!L591</f>
        <v>0</v>
      </c>
      <c r="L338" s="59">
        <f>'дод 2 '!M591</f>
        <v>0</v>
      </c>
      <c r="M338" s="59">
        <f>'дод 2 '!N591</f>
        <v>0</v>
      </c>
      <c r="N338" s="59">
        <f>'дод 2 '!O591</f>
        <v>0</v>
      </c>
      <c r="O338" s="59">
        <f>'дод 2 '!P591</f>
        <v>0</v>
      </c>
      <c r="P338" s="32"/>
    </row>
    <row r="339" spans="1:16" s="29" customFormat="1" hidden="1" x14ac:dyDescent="0.25">
      <c r="A339" s="57"/>
      <c r="B339" s="81"/>
      <c r="C339" s="58" t="s">
        <v>538</v>
      </c>
      <c r="D339" s="59">
        <f>D337+D338</f>
        <v>0</v>
      </c>
      <c r="E339" s="59">
        <f t="shared" ref="E339:O339" si="139">E337+E338</f>
        <v>0</v>
      </c>
      <c r="F339" s="59">
        <f t="shared" si="139"/>
        <v>0</v>
      </c>
      <c r="G339" s="59">
        <f t="shared" si="139"/>
        <v>0</v>
      </c>
      <c r="H339" s="59">
        <f t="shared" si="139"/>
        <v>0</v>
      </c>
      <c r="I339" s="59">
        <f t="shared" si="139"/>
        <v>0</v>
      </c>
      <c r="J339" s="59">
        <f t="shared" si="139"/>
        <v>0</v>
      </c>
      <c r="K339" s="59">
        <f t="shared" si="139"/>
        <v>0</v>
      </c>
      <c r="L339" s="59">
        <f t="shared" si="139"/>
        <v>0</v>
      </c>
      <c r="M339" s="59">
        <f t="shared" si="139"/>
        <v>0</v>
      </c>
      <c r="N339" s="59">
        <f t="shared" si="139"/>
        <v>0</v>
      </c>
      <c r="O339" s="59">
        <f t="shared" si="139"/>
        <v>0</v>
      </c>
      <c r="P339" s="32"/>
    </row>
    <row r="340" spans="1:16" s="28" customFormat="1" ht="34.5" hidden="1" x14ac:dyDescent="0.25">
      <c r="A340" s="57" t="s">
        <v>259</v>
      </c>
      <c r="B340" s="57" t="s">
        <v>106</v>
      </c>
      <c r="C340" s="58" t="s">
        <v>433</v>
      </c>
      <c r="D340" s="59">
        <f>'дод 2 '!E593+'дод 2 '!E497</f>
        <v>0</v>
      </c>
      <c r="E340" s="59">
        <f>'дод 2 '!F593+'дод 2 '!F497</f>
        <v>0</v>
      </c>
      <c r="F340" s="59">
        <f>'дод 2 '!G593+'дод 2 '!G497</f>
        <v>0</v>
      </c>
      <c r="G340" s="59">
        <f>'дод 2 '!H593+'дод 2 '!H497</f>
        <v>0</v>
      </c>
      <c r="H340" s="59">
        <f>'дод 2 '!I593+'дод 2 '!I497</f>
        <v>0</v>
      </c>
      <c r="I340" s="59">
        <f>'дод 2 '!J593+'дод 2 '!J497</f>
        <v>10500000</v>
      </c>
      <c r="J340" s="59">
        <f>'дод 2 '!K593+'дод 2 '!K497</f>
        <v>10500000</v>
      </c>
      <c r="K340" s="59">
        <f>'дод 2 '!L593+'дод 2 '!L497</f>
        <v>0</v>
      </c>
      <c r="L340" s="59">
        <f>'дод 2 '!M593+'дод 2 '!M497</f>
        <v>0</v>
      </c>
      <c r="M340" s="59">
        <f>'дод 2 '!N593+'дод 2 '!N497</f>
        <v>0</v>
      </c>
      <c r="N340" s="59">
        <f>'дод 2 '!O593+'дод 2 '!O497</f>
        <v>10500000</v>
      </c>
      <c r="O340" s="59">
        <f>'дод 2 '!P593+'дод 2 '!P497</f>
        <v>10500000</v>
      </c>
      <c r="P340" s="32"/>
    </row>
    <row r="341" spans="1:16" s="28" customFormat="1" hidden="1" x14ac:dyDescent="0.25">
      <c r="A341" s="57"/>
      <c r="B341" s="57"/>
      <c r="C341" s="58" t="s">
        <v>537</v>
      </c>
      <c r="D341" s="59">
        <f>'дод 2 '!E594+'дод 2 '!E498</f>
        <v>0</v>
      </c>
      <c r="E341" s="59">
        <f>'дод 2 '!F594+'дод 2 '!F498</f>
        <v>0</v>
      </c>
      <c r="F341" s="59">
        <f>'дод 2 '!G594+'дод 2 '!G498</f>
        <v>0</v>
      </c>
      <c r="G341" s="59">
        <f>'дод 2 '!H594+'дод 2 '!H498</f>
        <v>0</v>
      </c>
      <c r="H341" s="59">
        <f>'дод 2 '!I594+'дод 2 '!I498</f>
        <v>0</v>
      </c>
      <c r="I341" s="59">
        <f>'дод 2 '!J594+'дод 2 '!J498</f>
        <v>0</v>
      </c>
      <c r="J341" s="59">
        <f>'дод 2 '!K594+'дод 2 '!K498</f>
        <v>0</v>
      </c>
      <c r="K341" s="59">
        <f>'дод 2 '!L594+'дод 2 '!L498</f>
        <v>0</v>
      </c>
      <c r="L341" s="59">
        <f>'дод 2 '!M594+'дод 2 '!M498</f>
        <v>0</v>
      </c>
      <c r="M341" s="59">
        <f>'дод 2 '!N594+'дод 2 '!N498</f>
        <v>0</v>
      </c>
      <c r="N341" s="59">
        <f>'дод 2 '!O594+'дод 2 '!O498</f>
        <v>0</v>
      </c>
      <c r="O341" s="59">
        <f>'дод 2 '!P594+'дод 2 '!P498</f>
        <v>0</v>
      </c>
      <c r="P341" s="32"/>
    </row>
    <row r="342" spans="1:16" s="28" customFormat="1" hidden="1" x14ac:dyDescent="0.25">
      <c r="A342" s="57"/>
      <c r="B342" s="57"/>
      <c r="C342" s="58" t="s">
        <v>538</v>
      </c>
      <c r="D342" s="59">
        <f>D340+D341</f>
        <v>0</v>
      </c>
      <c r="E342" s="59">
        <f t="shared" ref="E342:O342" si="140">E340+E341</f>
        <v>0</v>
      </c>
      <c r="F342" s="59">
        <f t="shared" si="140"/>
        <v>0</v>
      </c>
      <c r="G342" s="59">
        <f t="shared" si="140"/>
        <v>0</v>
      </c>
      <c r="H342" s="59">
        <f t="shared" si="140"/>
        <v>0</v>
      </c>
      <c r="I342" s="59">
        <f t="shared" si="140"/>
        <v>10500000</v>
      </c>
      <c r="J342" s="59">
        <f t="shared" si="140"/>
        <v>10500000</v>
      </c>
      <c r="K342" s="59">
        <f t="shared" si="140"/>
        <v>0</v>
      </c>
      <c r="L342" s="59">
        <f t="shared" si="140"/>
        <v>0</v>
      </c>
      <c r="M342" s="59">
        <f t="shared" si="140"/>
        <v>0</v>
      </c>
      <c r="N342" s="59">
        <f t="shared" si="140"/>
        <v>10500000</v>
      </c>
      <c r="O342" s="59">
        <f t="shared" si="140"/>
        <v>10500000</v>
      </c>
      <c r="P342" s="32"/>
    </row>
    <row r="343" spans="1:16" s="60" customFormat="1" ht="31.5" hidden="1" x14ac:dyDescent="0.25">
      <c r="A343" s="57" t="s">
        <v>130</v>
      </c>
      <c r="B343" s="57" t="s">
        <v>106</v>
      </c>
      <c r="C343" s="61" t="s">
        <v>0</v>
      </c>
      <c r="D343" s="59">
        <f>'дод 2 '!E500+'дод 2 '!E596+'дод 2 '!E660</f>
        <v>0</v>
      </c>
      <c r="E343" s="59">
        <f>'дод 2 '!F500+'дод 2 '!F596+'дод 2 '!F660</f>
        <v>0</v>
      </c>
      <c r="F343" s="59">
        <f>'дод 2 '!G500+'дод 2 '!G596+'дод 2 '!G660</f>
        <v>0</v>
      </c>
      <c r="G343" s="59">
        <f>'дод 2 '!H500+'дод 2 '!H596+'дод 2 '!H660</f>
        <v>0</v>
      </c>
      <c r="H343" s="59">
        <f>'дод 2 '!I500+'дод 2 '!I596+'дод 2 '!I660</f>
        <v>0</v>
      </c>
      <c r="I343" s="59">
        <f>'дод 2 '!J500+'дод 2 '!J596+'дод 2 '!J660</f>
        <v>450000</v>
      </c>
      <c r="J343" s="59">
        <f>'дод 2 '!K500+'дод 2 '!K596+'дод 2 '!K660</f>
        <v>450000</v>
      </c>
      <c r="K343" s="59">
        <f>'дод 2 '!L500+'дод 2 '!L596+'дод 2 '!L660</f>
        <v>0</v>
      </c>
      <c r="L343" s="59">
        <f>'дод 2 '!M500+'дод 2 '!M596+'дод 2 '!M660</f>
        <v>0</v>
      </c>
      <c r="M343" s="59">
        <f>'дод 2 '!N500+'дод 2 '!N596+'дод 2 '!N660</f>
        <v>0</v>
      </c>
      <c r="N343" s="59">
        <f>'дод 2 '!O500+'дод 2 '!O596+'дод 2 '!O660</f>
        <v>450000</v>
      </c>
      <c r="O343" s="59">
        <f>'дод 2 '!P500+'дод 2 '!P596+'дод 2 '!P660</f>
        <v>450000</v>
      </c>
      <c r="P343" s="62"/>
    </row>
    <row r="344" spans="1:16" s="60" customFormat="1" hidden="1" x14ac:dyDescent="0.25">
      <c r="A344" s="57"/>
      <c r="B344" s="57"/>
      <c r="C344" s="58" t="s">
        <v>537</v>
      </c>
      <c r="D344" s="59">
        <f>'дод 2 '!E501+'дод 2 '!E597+'дод 2 '!E661</f>
        <v>0</v>
      </c>
      <c r="E344" s="59">
        <f>'дод 2 '!F501+'дод 2 '!F597+'дод 2 '!F661</f>
        <v>0</v>
      </c>
      <c r="F344" s="59">
        <f>'дод 2 '!G501+'дод 2 '!G597+'дод 2 '!G661</f>
        <v>0</v>
      </c>
      <c r="G344" s="59">
        <f>'дод 2 '!H501+'дод 2 '!H597+'дод 2 '!H661</f>
        <v>0</v>
      </c>
      <c r="H344" s="59">
        <f>'дод 2 '!I501+'дод 2 '!I597+'дод 2 '!I661</f>
        <v>0</v>
      </c>
      <c r="I344" s="59">
        <f>'дод 2 '!J501+'дод 2 '!J597+'дод 2 '!J661</f>
        <v>0</v>
      </c>
      <c r="J344" s="59">
        <f>'дод 2 '!K501+'дод 2 '!K597+'дод 2 '!K661</f>
        <v>0</v>
      </c>
      <c r="K344" s="59">
        <f>'дод 2 '!L501+'дод 2 '!L597+'дод 2 '!L661</f>
        <v>0</v>
      </c>
      <c r="L344" s="59">
        <f>'дод 2 '!M501+'дод 2 '!M597+'дод 2 '!M661</f>
        <v>0</v>
      </c>
      <c r="M344" s="59">
        <f>'дод 2 '!N501+'дод 2 '!N597+'дод 2 '!N661</f>
        <v>0</v>
      </c>
      <c r="N344" s="59">
        <f>'дод 2 '!O501+'дод 2 '!O597+'дод 2 '!O661</f>
        <v>0</v>
      </c>
      <c r="O344" s="59">
        <f>'дод 2 '!P501+'дод 2 '!P597+'дод 2 '!P661</f>
        <v>0</v>
      </c>
      <c r="P344" s="62"/>
    </row>
    <row r="345" spans="1:16" s="60" customFormat="1" hidden="1" x14ac:dyDescent="0.25">
      <c r="A345" s="57"/>
      <c r="B345" s="57"/>
      <c r="C345" s="58" t="s">
        <v>538</v>
      </c>
      <c r="D345" s="59">
        <f>D343+D344</f>
        <v>0</v>
      </c>
      <c r="E345" s="59">
        <f t="shared" ref="E345:O345" si="141">E343+E344</f>
        <v>0</v>
      </c>
      <c r="F345" s="59">
        <f t="shared" si="141"/>
        <v>0</v>
      </c>
      <c r="G345" s="59">
        <f t="shared" si="141"/>
        <v>0</v>
      </c>
      <c r="H345" s="59">
        <f t="shared" si="141"/>
        <v>0</v>
      </c>
      <c r="I345" s="59">
        <f t="shared" si="141"/>
        <v>450000</v>
      </c>
      <c r="J345" s="59">
        <f t="shared" si="141"/>
        <v>450000</v>
      </c>
      <c r="K345" s="59">
        <f t="shared" si="141"/>
        <v>0</v>
      </c>
      <c r="L345" s="59">
        <f t="shared" si="141"/>
        <v>0</v>
      </c>
      <c r="M345" s="59">
        <f t="shared" si="141"/>
        <v>0</v>
      </c>
      <c r="N345" s="59">
        <f t="shared" si="141"/>
        <v>450000</v>
      </c>
      <c r="O345" s="59">
        <f t="shared" si="141"/>
        <v>450000</v>
      </c>
      <c r="P345" s="62"/>
    </row>
    <row r="346" spans="1:16" s="28" customFormat="1" ht="47.25" hidden="1" x14ac:dyDescent="0.25">
      <c r="A346" s="57">
        <v>7361</v>
      </c>
      <c r="B346" s="57" t="s">
        <v>77</v>
      </c>
      <c r="C346" s="61" t="s">
        <v>346</v>
      </c>
      <c r="D346" s="59">
        <f>'дод 2 '!E599</f>
        <v>0</v>
      </c>
      <c r="E346" s="59">
        <f>'дод 2 '!F599</f>
        <v>0</v>
      </c>
      <c r="F346" s="59">
        <f>'дод 2 '!G599</f>
        <v>0</v>
      </c>
      <c r="G346" s="59">
        <f>'дод 2 '!H599</f>
        <v>0</v>
      </c>
      <c r="H346" s="59">
        <f>'дод 2 '!I599</f>
        <v>0</v>
      </c>
      <c r="I346" s="59">
        <f>'дод 2 '!J599</f>
        <v>0</v>
      </c>
      <c r="J346" s="59">
        <f>'дод 2 '!K599</f>
        <v>0</v>
      </c>
      <c r="K346" s="59">
        <f>'дод 2 '!L599</f>
        <v>0</v>
      </c>
      <c r="L346" s="59">
        <f>'дод 2 '!M599</f>
        <v>0</v>
      </c>
      <c r="M346" s="59">
        <f>'дод 2 '!N599</f>
        <v>0</v>
      </c>
      <c r="N346" s="59">
        <f>'дод 2 '!O599</f>
        <v>0</v>
      </c>
      <c r="O346" s="59">
        <f>'дод 2 '!P599</f>
        <v>0</v>
      </c>
      <c r="P346" s="32"/>
    </row>
    <row r="347" spans="1:16" s="28" customFormat="1" hidden="1" x14ac:dyDescent="0.25">
      <c r="A347" s="57"/>
      <c r="B347" s="57"/>
      <c r="C347" s="58" t="s">
        <v>537</v>
      </c>
      <c r="D347" s="59">
        <f>'дод 2 '!E600</f>
        <v>0</v>
      </c>
      <c r="E347" s="59">
        <f>'дод 2 '!F600</f>
        <v>0</v>
      </c>
      <c r="F347" s="59">
        <f>'дод 2 '!G600</f>
        <v>0</v>
      </c>
      <c r="G347" s="59">
        <f>'дод 2 '!H600</f>
        <v>0</v>
      </c>
      <c r="H347" s="59">
        <f>'дод 2 '!I600</f>
        <v>0</v>
      </c>
      <c r="I347" s="59">
        <f>'дод 2 '!J600</f>
        <v>0</v>
      </c>
      <c r="J347" s="59">
        <f>'дод 2 '!K600</f>
        <v>0</v>
      </c>
      <c r="K347" s="59">
        <f>'дод 2 '!L600</f>
        <v>0</v>
      </c>
      <c r="L347" s="59">
        <f>'дод 2 '!M600</f>
        <v>0</v>
      </c>
      <c r="M347" s="59">
        <f>'дод 2 '!N600</f>
        <v>0</v>
      </c>
      <c r="N347" s="59">
        <f>'дод 2 '!O600</f>
        <v>0</v>
      </c>
      <c r="O347" s="59">
        <f>'дод 2 '!P600</f>
        <v>0</v>
      </c>
      <c r="P347" s="32"/>
    </row>
    <row r="348" spans="1:16" s="28" customFormat="1" hidden="1" x14ac:dyDescent="0.25">
      <c r="A348" s="57"/>
      <c r="B348" s="57"/>
      <c r="C348" s="58" t="s">
        <v>538</v>
      </c>
      <c r="D348" s="59">
        <f>D347+D346</f>
        <v>0</v>
      </c>
      <c r="E348" s="59">
        <f t="shared" ref="E348:O348" si="142">E347+E346</f>
        <v>0</v>
      </c>
      <c r="F348" s="59">
        <f t="shared" si="142"/>
        <v>0</v>
      </c>
      <c r="G348" s="59">
        <f t="shared" si="142"/>
        <v>0</v>
      </c>
      <c r="H348" s="59">
        <f t="shared" si="142"/>
        <v>0</v>
      </c>
      <c r="I348" s="59">
        <f t="shared" si="142"/>
        <v>0</v>
      </c>
      <c r="J348" s="59">
        <f t="shared" si="142"/>
        <v>0</v>
      </c>
      <c r="K348" s="59">
        <f t="shared" si="142"/>
        <v>0</v>
      </c>
      <c r="L348" s="59">
        <f t="shared" si="142"/>
        <v>0</v>
      </c>
      <c r="M348" s="59">
        <f t="shared" si="142"/>
        <v>0</v>
      </c>
      <c r="N348" s="59">
        <f t="shared" si="142"/>
        <v>0</v>
      </c>
      <c r="O348" s="59">
        <f t="shared" si="142"/>
        <v>0</v>
      </c>
      <c r="P348" s="32"/>
    </row>
    <row r="349" spans="1:16" s="29" customFormat="1" ht="47.25" hidden="1" x14ac:dyDescent="0.25">
      <c r="A349" s="57">
        <v>7363</v>
      </c>
      <c r="B349" s="66" t="s">
        <v>77</v>
      </c>
      <c r="C349" s="68" t="s">
        <v>467</v>
      </c>
      <c r="D349" s="59">
        <f>'дод 2 '!E247+'дод 2 '!E303+'дод 2 '!E602</f>
        <v>0</v>
      </c>
      <c r="E349" s="59">
        <f>'дод 2 '!F247+'дод 2 '!F303+'дод 2 '!F602</f>
        <v>0</v>
      </c>
      <c r="F349" s="59">
        <f>'дод 2 '!G247+'дод 2 '!G303+'дод 2 '!G602</f>
        <v>0</v>
      </c>
      <c r="G349" s="59">
        <f>'дод 2 '!H247+'дод 2 '!H303+'дод 2 '!H602</f>
        <v>0</v>
      </c>
      <c r="H349" s="59">
        <f>'дод 2 '!I247+'дод 2 '!I303+'дод 2 '!I602</f>
        <v>0</v>
      </c>
      <c r="I349" s="59">
        <f>'дод 2 '!J247+'дод 2 '!J303+'дод 2 '!J602</f>
        <v>0</v>
      </c>
      <c r="J349" s="59">
        <f>'дод 2 '!K247+'дод 2 '!K303+'дод 2 '!K602</f>
        <v>0</v>
      </c>
      <c r="K349" s="59">
        <f>'дод 2 '!L247+'дод 2 '!L303+'дод 2 '!L602</f>
        <v>0</v>
      </c>
      <c r="L349" s="59">
        <f>'дод 2 '!M247+'дод 2 '!M303+'дод 2 '!M602</f>
        <v>0</v>
      </c>
      <c r="M349" s="59">
        <f>'дод 2 '!N247+'дод 2 '!N303+'дод 2 '!N602</f>
        <v>0</v>
      </c>
      <c r="N349" s="59">
        <f>'дод 2 '!O247+'дод 2 '!O303+'дод 2 '!O602</f>
        <v>0</v>
      </c>
      <c r="O349" s="59">
        <f>'дод 2 '!P247+'дод 2 '!P303+'дод 2 '!P602</f>
        <v>0</v>
      </c>
      <c r="P349" s="32"/>
    </row>
    <row r="350" spans="1:16" s="29" customFormat="1" hidden="1" x14ac:dyDescent="0.25">
      <c r="A350" s="88"/>
      <c r="B350" s="92"/>
      <c r="C350" s="58" t="s">
        <v>537</v>
      </c>
      <c r="D350" s="90">
        <f>'дод 2 '!E256+'дод 2 '!E304+'дод 2 '!E606</f>
        <v>0</v>
      </c>
      <c r="E350" s="90">
        <f>'дод 2 '!F256+'дод 2 '!F304+'дод 2 '!F606</f>
        <v>0</v>
      </c>
      <c r="F350" s="90">
        <f>'дод 2 '!G256+'дод 2 '!G304+'дод 2 '!G606</f>
        <v>0</v>
      </c>
      <c r="G350" s="90">
        <f>'дод 2 '!H256+'дод 2 '!H304+'дод 2 '!H606</f>
        <v>0</v>
      </c>
      <c r="H350" s="90">
        <f>'дод 2 '!I256+'дод 2 '!I304+'дод 2 '!I606</f>
        <v>0</v>
      </c>
      <c r="I350" s="90">
        <f>'дод 2 '!J256+'дод 2 '!J304+'дод 2 '!J606</f>
        <v>0</v>
      </c>
      <c r="J350" s="90">
        <f>'дод 2 '!K256+'дод 2 '!K304+'дод 2 '!K606</f>
        <v>0</v>
      </c>
      <c r="K350" s="90">
        <f>'дод 2 '!L256+'дод 2 '!L304+'дод 2 '!L606</f>
        <v>0</v>
      </c>
      <c r="L350" s="90">
        <f>'дод 2 '!M256+'дод 2 '!M304+'дод 2 '!M606</f>
        <v>0</v>
      </c>
      <c r="M350" s="90">
        <f>'дод 2 '!N256+'дод 2 '!N304+'дод 2 '!N606</f>
        <v>0</v>
      </c>
      <c r="N350" s="90">
        <f>'дод 2 '!O256+'дод 2 '!O304+'дод 2 '!O606</f>
        <v>0</v>
      </c>
      <c r="O350" s="90">
        <f>'дод 2 '!P256+'дод 2 '!P304+'дод 2 '!P606</f>
        <v>0</v>
      </c>
      <c r="P350" s="32"/>
    </row>
    <row r="351" spans="1:16" s="29" customFormat="1" hidden="1" x14ac:dyDescent="0.25">
      <c r="A351" s="88"/>
      <c r="B351" s="92"/>
      <c r="C351" s="58" t="s">
        <v>538</v>
      </c>
      <c r="D351" s="90">
        <f t="shared" ref="D351:O351" si="143">D349+D350</f>
        <v>0</v>
      </c>
      <c r="E351" s="90">
        <f t="shared" si="143"/>
        <v>0</v>
      </c>
      <c r="F351" s="90">
        <f t="shared" si="143"/>
        <v>0</v>
      </c>
      <c r="G351" s="90">
        <f t="shared" si="143"/>
        <v>0</v>
      </c>
      <c r="H351" s="90">
        <f t="shared" si="143"/>
        <v>0</v>
      </c>
      <c r="I351" s="90">
        <f t="shared" si="143"/>
        <v>0</v>
      </c>
      <c r="J351" s="90">
        <f t="shared" si="143"/>
        <v>0</v>
      </c>
      <c r="K351" s="90">
        <f t="shared" si="143"/>
        <v>0</v>
      </c>
      <c r="L351" s="90">
        <f t="shared" si="143"/>
        <v>0</v>
      </c>
      <c r="M351" s="90">
        <f t="shared" si="143"/>
        <v>0</v>
      </c>
      <c r="N351" s="90">
        <f t="shared" si="143"/>
        <v>0</v>
      </c>
      <c r="O351" s="90">
        <f t="shared" si="143"/>
        <v>0</v>
      </c>
      <c r="P351" s="32"/>
    </row>
    <row r="352" spans="1:16" s="29" customFormat="1" ht="31.5" hidden="1" x14ac:dyDescent="0.25">
      <c r="A352" s="57">
        <v>7370</v>
      </c>
      <c r="B352" s="66" t="s">
        <v>77</v>
      </c>
      <c r="C352" s="68" t="s">
        <v>380</v>
      </c>
      <c r="D352" s="59">
        <f>'дод 2 '!E605+'дод 2 '!E663</f>
        <v>45000</v>
      </c>
      <c r="E352" s="59">
        <f>'дод 2 '!F605+'дод 2 '!F663</f>
        <v>45000</v>
      </c>
      <c r="F352" s="59">
        <f>'дод 2 '!G605+'дод 2 '!G663</f>
        <v>0</v>
      </c>
      <c r="G352" s="59">
        <f>'дод 2 '!H605+'дод 2 '!H663</f>
        <v>0</v>
      </c>
      <c r="H352" s="59">
        <f>'дод 2 '!I605+'дод 2 '!I663</f>
        <v>0</v>
      </c>
      <c r="I352" s="59">
        <f>'дод 2 '!J605+'дод 2 '!J663</f>
        <v>150000</v>
      </c>
      <c r="J352" s="59">
        <f>'дод 2 '!K605+'дод 2 '!K663</f>
        <v>150000</v>
      </c>
      <c r="K352" s="59">
        <f>'дод 2 '!L605+'дод 2 '!L663</f>
        <v>0</v>
      </c>
      <c r="L352" s="59">
        <f>'дод 2 '!M605+'дод 2 '!M663</f>
        <v>0</v>
      </c>
      <c r="M352" s="59">
        <f>'дод 2 '!N605+'дод 2 '!N663</f>
        <v>0</v>
      </c>
      <c r="N352" s="59">
        <f>'дод 2 '!O605+'дод 2 '!O663</f>
        <v>150000</v>
      </c>
      <c r="O352" s="59">
        <f>'дод 2 '!P605+'дод 2 '!P663</f>
        <v>195000</v>
      </c>
      <c r="P352" s="32"/>
    </row>
    <row r="353" spans="1:16" s="29" customFormat="1" hidden="1" x14ac:dyDescent="0.25">
      <c r="A353" s="57"/>
      <c r="B353" s="66"/>
      <c r="C353" s="58" t="s">
        <v>537</v>
      </c>
      <c r="D353" s="59">
        <f>'дод 2 '!E606+'дод 2 '!E664</f>
        <v>0</v>
      </c>
      <c r="E353" s="59">
        <f>'дод 2 '!F606+'дод 2 '!F664</f>
        <v>0</v>
      </c>
      <c r="F353" s="59">
        <f>'дод 2 '!G606+'дод 2 '!G664</f>
        <v>0</v>
      </c>
      <c r="G353" s="59">
        <f>'дод 2 '!H606+'дод 2 '!H664</f>
        <v>0</v>
      </c>
      <c r="H353" s="59">
        <f>'дод 2 '!I606+'дод 2 '!I664</f>
        <v>0</v>
      </c>
      <c r="I353" s="59">
        <f>'дод 2 '!J606+'дод 2 '!J664</f>
        <v>0</v>
      </c>
      <c r="J353" s="59">
        <f>'дод 2 '!K606+'дод 2 '!K664</f>
        <v>0</v>
      </c>
      <c r="K353" s="59">
        <f>'дод 2 '!L606+'дод 2 '!L664</f>
        <v>0</v>
      </c>
      <c r="L353" s="59">
        <f>'дод 2 '!M606+'дод 2 '!M664</f>
        <v>0</v>
      </c>
      <c r="M353" s="59">
        <f>'дод 2 '!N606+'дод 2 '!N664</f>
        <v>0</v>
      </c>
      <c r="N353" s="59">
        <f>'дод 2 '!O606+'дод 2 '!O664</f>
        <v>0</v>
      </c>
      <c r="O353" s="59">
        <f>'дод 2 '!P606+'дод 2 '!P664</f>
        <v>0</v>
      </c>
      <c r="P353" s="32"/>
    </row>
    <row r="354" spans="1:16" s="29" customFormat="1" hidden="1" x14ac:dyDescent="0.25">
      <c r="A354" s="57"/>
      <c r="B354" s="66"/>
      <c r="C354" s="58" t="s">
        <v>538</v>
      </c>
      <c r="D354" s="59">
        <f>D352+D353</f>
        <v>45000</v>
      </c>
      <c r="E354" s="59">
        <f t="shared" ref="E354:O354" si="144">E352+E353</f>
        <v>45000</v>
      </c>
      <c r="F354" s="59">
        <f t="shared" si="144"/>
        <v>0</v>
      </c>
      <c r="G354" s="59">
        <f t="shared" si="144"/>
        <v>0</v>
      </c>
      <c r="H354" s="59">
        <f t="shared" si="144"/>
        <v>0</v>
      </c>
      <c r="I354" s="59">
        <f t="shared" si="144"/>
        <v>150000</v>
      </c>
      <c r="J354" s="59">
        <f t="shared" si="144"/>
        <v>150000</v>
      </c>
      <c r="K354" s="59">
        <f t="shared" si="144"/>
        <v>0</v>
      </c>
      <c r="L354" s="59">
        <f t="shared" si="144"/>
        <v>0</v>
      </c>
      <c r="M354" s="59">
        <f t="shared" si="144"/>
        <v>0</v>
      </c>
      <c r="N354" s="59">
        <f t="shared" si="144"/>
        <v>150000</v>
      </c>
      <c r="O354" s="59">
        <f t="shared" si="144"/>
        <v>195000</v>
      </c>
      <c r="P354" s="32"/>
    </row>
    <row r="355" spans="1:16" s="29" customFormat="1" ht="63" hidden="1" x14ac:dyDescent="0.25">
      <c r="A355" s="57">
        <v>7375</v>
      </c>
      <c r="B355" s="66" t="s">
        <v>77</v>
      </c>
      <c r="C355" s="68" t="s">
        <v>526</v>
      </c>
      <c r="D355" s="59">
        <f>'дод 2 '!E506</f>
        <v>7000000</v>
      </c>
      <c r="E355" s="59">
        <f>'дод 2 '!F506</f>
        <v>7000000</v>
      </c>
      <c r="F355" s="59">
        <f>'дод 2 '!G506</f>
        <v>0</v>
      </c>
      <c r="G355" s="59">
        <f>'дод 2 '!H506</f>
        <v>0</v>
      </c>
      <c r="H355" s="59">
        <f>'дод 2 '!I506</f>
        <v>0</v>
      </c>
      <c r="I355" s="59">
        <f>'дод 2 '!J506</f>
        <v>1500000</v>
      </c>
      <c r="J355" s="59">
        <f>'дод 2 '!K506</f>
        <v>1500000</v>
      </c>
      <c r="K355" s="59">
        <f>'дод 2 '!L506</f>
        <v>0</v>
      </c>
      <c r="L355" s="59">
        <f>'дод 2 '!M506</f>
        <v>0</v>
      </c>
      <c r="M355" s="59">
        <f>'дод 2 '!N506</f>
        <v>0</v>
      </c>
      <c r="N355" s="59">
        <f>'дод 2 '!O506</f>
        <v>1500000</v>
      </c>
      <c r="O355" s="59">
        <f>'дод 2 '!P506</f>
        <v>8500000</v>
      </c>
      <c r="P355" s="32"/>
    </row>
    <row r="356" spans="1:16" s="29" customFormat="1" hidden="1" x14ac:dyDescent="0.25">
      <c r="A356" s="57"/>
      <c r="B356" s="66"/>
      <c r="C356" s="58" t="s">
        <v>537</v>
      </c>
      <c r="D356" s="59">
        <f>'дод 2 '!E507</f>
        <v>0</v>
      </c>
      <c r="E356" s="59">
        <f>'дод 2 '!F507</f>
        <v>0</v>
      </c>
      <c r="F356" s="59">
        <f>'дод 2 '!G507</f>
        <v>0</v>
      </c>
      <c r="G356" s="59">
        <f>'дод 2 '!H507</f>
        <v>0</v>
      </c>
      <c r="H356" s="59">
        <f>'дод 2 '!I507</f>
        <v>0</v>
      </c>
      <c r="I356" s="59">
        <f>'дод 2 '!J507</f>
        <v>0</v>
      </c>
      <c r="J356" s="59">
        <f>'дод 2 '!K507</f>
        <v>0</v>
      </c>
      <c r="K356" s="59">
        <f>'дод 2 '!L507</f>
        <v>0</v>
      </c>
      <c r="L356" s="59">
        <f>'дод 2 '!M507</f>
        <v>0</v>
      </c>
      <c r="M356" s="59">
        <f>'дод 2 '!N507</f>
        <v>0</v>
      </c>
      <c r="N356" s="59">
        <f>'дод 2 '!O507</f>
        <v>0</v>
      </c>
      <c r="O356" s="59">
        <f>'дод 2 '!P507</f>
        <v>0</v>
      </c>
      <c r="P356" s="32"/>
    </row>
    <row r="357" spans="1:16" s="29" customFormat="1" hidden="1" x14ac:dyDescent="0.25">
      <c r="A357" s="57"/>
      <c r="B357" s="66"/>
      <c r="C357" s="58" t="s">
        <v>538</v>
      </c>
      <c r="D357" s="59">
        <f>D356+D355</f>
        <v>7000000</v>
      </c>
      <c r="E357" s="59">
        <f t="shared" ref="E357:O357" si="145">E356+E355</f>
        <v>7000000</v>
      </c>
      <c r="F357" s="59">
        <f t="shared" si="145"/>
        <v>0</v>
      </c>
      <c r="G357" s="59">
        <f t="shared" si="145"/>
        <v>0</v>
      </c>
      <c r="H357" s="59">
        <f t="shared" si="145"/>
        <v>0</v>
      </c>
      <c r="I357" s="59">
        <f t="shared" si="145"/>
        <v>1500000</v>
      </c>
      <c r="J357" s="59">
        <f t="shared" si="145"/>
        <v>1500000</v>
      </c>
      <c r="K357" s="59">
        <f t="shared" si="145"/>
        <v>0</v>
      </c>
      <c r="L357" s="59">
        <f t="shared" si="145"/>
        <v>0</v>
      </c>
      <c r="M357" s="59">
        <f t="shared" si="145"/>
        <v>0</v>
      </c>
      <c r="N357" s="59">
        <f t="shared" si="145"/>
        <v>1500000</v>
      </c>
      <c r="O357" s="59">
        <f t="shared" si="145"/>
        <v>8500000</v>
      </c>
      <c r="P357" s="32"/>
    </row>
    <row r="358" spans="1:16" s="29" customFormat="1" ht="94.5" hidden="1" x14ac:dyDescent="0.25">
      <c r="A358" s="57">
        <v>7384</v>
      </c>
      <c r="B358" s="66" t="s">
        <v>77</v>
      </c>
      <c r="C358" s="58" t="s">
        <v>548</v>
      </c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32"/>
    </row>
    <row r="359" spans="1:16" s="29" customFormat="1" hidden="1" x14ac:dyDescent="0.25">
      <c r="A359" s="57"/>
      <c r="B359" s="66"/>
      <c r="C359" s="58" t="s">
        <v>549</v>
      </c>
      <c r="D359" s="59">
        <f>'дод 2 '!E510+'дод 2 '!E251</f>
        <v>0</v>
      </c>
      <c r="E359" s="59">
        <f>'дод 2 '!F510+'дод 2 '!F251</f>
        <v>0</v>
      </c>
      <c r="F359" s="59">
        <f>'дод 2 '!G510+'дод 2 '!G251</f>
        <v>0</v>
      </c>
      <c r="G359" s="59">
        <f>'дод 2 '!H510+'дод 2 '!H251</f>
        <v>0</v>
      </c>
      <c r="H359" s="59">
        <f>'дод 2 '!I510+'дод 2 '!I251</f>
        <v>0</v>
      </c>
      <c r="I359" s="59">
        <f>'дод 2 '!J510+'дод 2 '!J251</f>
        <v>0</v>
      </c>
      <c r="J359" s="59">
        <f>'дод 2 '!K510+'дод 2 '!K251</f>
        <v>0</v>
      </c>
      <c r="K359" s="59">
        <f>'дод 2 '!L510+'дод 2 '!L251</f>
        <v>0</v>
      </c>
      <c r="L359" s="59">
        <f>'дод 2 '!M510+'дод 2 '!M251</f>
        <v>0</v>
      </c>
      <c r="M359" s="59">
        <f>'дод 2 '!N510+'дод 2 '!N251</f>
        <v>0</v>
      </c>
      <c r="N359" s="59">
        <f>'дод 2 '!O510+'дод 2 '!O251</f>
        <v>0</v>
      </c>
      <c r="O359" s="59">
        <f>'дод 2 '!P510+'дод 2 '!P251</f>
        <v>0</v>
      </c>
      <c r="P359" s="32"/>
    </row>
    <row r="360" spans="1:16" s="29" customFormat="1" ht="141.75" hidden="1" x14ac:dyDescent="0.25">
      <c r="A360" s="57"/>
      <c r="B360" s="66"/>
      <c r="C360" s="58" t="s">
        <v>550</v>
      </c>
      <c r="D360" s="59">
        <f>'дод 2 '!E252+'дод 2 '!E511</f>
        <v>0</v>
      </c>
      <c r="E360" s="59">
        <f>'дод 2 '!F252+'дод 2 '!F511</f>
        <v>0</v>
      </c>
      <c r="F360" s="59">
        <f>'дод 2 '!G252+'дод 2 '!G511</f>
        <v>0</v>
      </c>
      <c r="G360" s="59">
        <f>'дод 2 '!H252+'дод 2 '!H511</f>
        <v>0</v>
      </c>
      <c r="H360" s="59">
        <f>'дод 2 '!I252+'дод 2 '!I511</f>
        <v>0</v>
      </c>
      <c r="I360" s="59">
        <f>'дод 2 '!J252+'дод 2 '!J511</f>
        <v>0</v>
      </c>
      <c r="J360" s="59">
        <f>'дод 2 '!K252+'дод 2 '!K511</f>
        <v>0</v>
      </c>
      <c r="K360" s="59">
        <f>'дод 2 '!L252+'дод 2 '!L511</f>
        <v>0</v>
      </c>
      <c r="L360" s="59">
        <f>'дод 2 '!M252+'дод 2 '!M511</f>
        <v>0</v>
      </c>
      <c r="M360" s="59">
        <f>'дод 2 '!N252+'дод 2 '!N511</f>
        <v>0</v>
      </c>
      <c r="N360" s="59">
        <f>'дод 2 '!O252+'дод 2 '!O511</f>
        <v>0</v>
      </c>
      <c r="O360" s="59">
        <f>'дод 2 '!P252+'дод 2 '!P511</f>
        <v>0</v>
      </c>
      <c r="P360" s="32"/>
    </row>
    <row r="361" spans="1:16" s="29" customFormat="1" hidden="1" x14ac:dyDescent="0.25">
      <c r="A361" s="57"/>
      <c r="B361" s="66"/>
      <c r="C361" s="58" t="s">
        <v>551</v>
      </c>
      <c r="D361" s="59">
        <f>D358+D359</f>
        <v>0</v>
      </c>
      <c r="E361" s="59">
        <f t="shared" ref="E361:O361" si="146">E358+E359</f>
        <v>0</v>
      </c>
      <c r="F361" s="59">
        <f t="shared" si="146"/>
        <v>0</v>
      </c>
      <c r="G361" s="59">
        <f t="shared" si="146"/>
        <v>0</v>
      </c>
      <c r="H361" s="59">
        <f t="shared" si="146"/>
        <v>0</v>
      </c>
      <c r="I361" s="59">
        <f t="shared" si="146"/>
        <v>0</v>
      </c>
      <c r="J361" s="59">
        <f t="shared" si="146"/>
        <v>0</v>
      </c>
      <c r="K361" s="59">
        <f t="shared" si="146"/>
        <v>0</v>
      </c>
      <c r="L361" s="59">
        <f t="shared" si="146"/>
        <v>0</v>
      </c>
      <c r="M361" s="59">
        <f t="shared" si="146"/>
        <v>0</v>
      </c>
      <c r="N361" s="59">
        <f t="shared" si="146"/>
        <v>0</v>
      </c>
      <c r="O361" s="59">
        <f t="shared" si="146"/>
        <v>0</v>
      </c>
      <c r="P361" s="32"/>
    </row>
    <row r="362" spans="1:16" s="29" customFormat="1" ht="141.75" hidden="1" x14ac:dyDescent="0.25">
      <c r="A362" s="57"/>
      <c r="B362" s="66"/>
      <c r="C362" s="58" t="s">
        <v>550</v>
      </c>
      <c r="D362" s="59">
        <f>D360</f>
        <v>0</v>
      </c>
      <c r="E362" s="59">
        <f t="shared" ref="E362:O362" si="147">E360</f>
        <v>0</v>
      </c>
      <c r="F362" s="59">
        <f t="shared" si="147"/>
        <v>0</v>
      </c>
      <c r="G362" s="59">
        <f t="shared" si="147"/>
        <v>0</v>
      </c>
      <c r="H362" s="59">
        <f t="shared" si="147"/>
        <v>0</v>
      </c>
      <c r="I362" s="59">
        <f t="shared" si="147"/>
        <v>0</v>
      </c>
      <c r="J362" s="59">
        <f t="shared" si="147"/>
        <v>0</v>
      </c>
      <c r="K362" s="59">
        <f t="shared" si="147"/>
        <v>0</v>
      </c>
      <c r="L362" s="59">
        <f t="shared" si="147"/>
        <v>0</v>
      </c>
      <c r="M362" s="59">
        <f t="shared" si="147"/>
        <v>0</v>
      </c>
      <c r="N362" s="59">
        <f t="shared" si="147"/>
        <v>0</v>
      </c>
      <c r="O362" s="59">
        <f t="shared" si="147"/>
        <v>0</v>
      </c>
      <c r="P362" s="32"/>
    </row>
    <row r="363" spans="1:16" s="27" customFormat="1" ht="31.5" hidden="1" x14ac:dyDescent="0.25">
      <c r="A363" s="82" t="s">
        <v>80</v>
      </c>
      <c r="B363" s="93"/>
      <c r="C363" s="94" t="s">
        <v>456</v>
      </c>
      <c r="D363" s="79">
        <f>D366+D369+D372+D375+D378</f>
        <v>91381000</v>
      </c>
      <c r="E363" s="79">
        <f t="shared" ref="E363:O363" si="148">E366+E369+E372+E375+E378</f>
        <v>321000</v>
      </c>
      <c r="F363" s="79">
        <f t="shared" si="148"/>
        <v>0</v>
      </c>
      <c r="G363" s="79">
        <f t="shared" si="148"/>
        <v>0</v>
      </c>
      <c r="H363" s="79">
        <f t="shared" si="148"/>
        <v>91060000</v>
      </c>
      <c r="I363" s="79">
        <f t="shared" si="148"/>
        <v>0</v>
      </c>
      <c r="J363" s="79">
        <f t="shared" si="148"/>
        <v>0</v>
      </c>
      <c r="K363" s="79">
        <f t="shared" si="148"/>
        <v>0</v>
      </c>
      <c r="L363" s="79">
        <f t="shared" si="148"/>
        <v>0</v>
      </c>
      <c r="M363" s="79">
        <f t="shared" si="148"/>
        <v>0</v>
      </c>
      <c r="N363" s="79">
        <f t="shared" si="148"/>
        <v>0</v>
      </c>
      <c r="O363" s="79">
        <f t="shared" si="148"/>
        <v>91381000</v>
      </c>
      <c r="P363" s="32"/>
    </row>
    <row r="364" spans="1:16" s="27" customFormat="1" hidden="1" x14ac:dyDescent="0.25">
      <c r="A364" s="82"/>
      <c r="B364" s="93"/>
      <c r="C364" s="98" t="s">
        <v>537</v>
      </c>
      <c r="D364" s="79">
        <f>D367+D370+D373+D376+D379</f>
        <v>0</v>
      </c>
      <c r="E364" s="79">
        <f t="shared" ref="E364:O364" si="149">E367+E370+E373+E376+E379</f>
        <v>0</v>
      </c>
      <c r="F364" s="79">
        <f t="shared" si="149"/>
        <v>0</v>
      </c>
      <c r="G364" s="79">
        <f t="shared" si="149"/>
        <v>0</v>
      </c>
      <c r="H364" s="79">
        <f t="shared" si="149"/>
        <v>0</v>
      </c>
      <c r="I364" s="79">
        <f t="shared" si="149"/>
        <v>0</v>
      </c>
      <c r="J364" s="79">
        <f t="shared" si="149"/>
        <v>0</v>
      </c>
      <c r="K364" s="79">
        <f t="shared" si="149"/>
        <v>0</v>
      </c>
      <c r="L364" s="79">
        <f t="shared" si="149"/>
        <v>0</v>
      </c>
      <c r="M364" s="79">
        <f t="shared" si="149"/>
        <v>0</v>
      </c>
      <c r="N364" s="79">
        <f t="shared" si="149"/>
        <v>0</v>
      </c>
      <c r="O364" s="79">
        <f t="shared" si="149"/>
        <v>0</v>
      </c>
      <c r="P364" s="32"/>
    </row>
    <row r="365" spans="1:16" s="27" customFormat="1" hidden="1" x14ac:dyDescent="0.25">
      <c r="A365" s="82"/>
      <c r="B365" s="93"/>
      <c r="C365" s="98" t="s">
        <v>538</v>
      </c>
      <c r="D365" s="79">
        <f>D363+D364</f>
        <v>91381000</v>
      </c>
      <c r="E365" s="79">
        <f t="shared" ref="E365:O365" si="150">E363+E364</f>
        <v>321000</v>
      </c>
      <c r="F365" s="79">
        <f t="shared" si="150"/>
        <v>0</v>
      </c>
      <c r="G365" s="79">
        <f t="shared" si="150"/>
        <v>0</v>
      </c>
      <c r="H365" s="79">
        <f t="shared" si="150"/>
        <v>91060000</v>
      </c>
      <c r="I365" s="79">
        <f t="shared" si="150"/>
        <v>0</v>
      </c>
      <c r="J365" s="79">
        <f t="shared" si="150"/>
        <v>0</v>
      </c>
      <c r="K365" s="79">
        <f t="shared" si="150"/>
        <v>0</v>
      </c>
      <c r="L365" s="79">
        <f t="shared" si="150"/>
        <v>0</v>
      </c>
      <c r="M365" s="79">
        <f t="shared" si="150"/>
        <v>0</v>
      </c>
      <c r="N365" s="79">
        <f t="shared" si="150"/>
        <v>0</v>
      </c>
      <c r="O365" s="79">
        <f t="shared" si="150"/>
        <v>91381000</v>
      </c>
      <c r="P365" s="32"/>
    </row>
    <row r="366" spans="1:16" s="29" customFormat="1" ht="31.5" hidden="1" x14ac:dyDescent="0.25">
      <c r="A366" s="57" t="s">
        <v>2</v>
      </c>
      <c r="B366" s="57" t="s">
        <v>79</v>
      </c>
      <c r="C366" s="61" t="s">
        <v>32</v>
      </c>
      <c r="D366" s="59">
        <f>'дод 2 '!E83</f>
        <v>26100000</v>
      </c>
      <c r="E366" s="59">
        <f>'дод 2 '!F83</f>
        <v>0</v>
      </c>
      <c r="F366" s="59">
        <f>'дод 2 '!G83</f>
        <v>0</v>
      </c>
      <c r="G366" s="59">
        <f>'дод 2 '!H83</f>
        <v>0</v>
      </c>
      <c r="H366" s="59">
        <f>'дод 2 '!I83</f>
        <v>26100000</v>
      </c>
      <c r="I366" s="59">
        <f>'дод 2 '!J83</f>
        <v>0</v>
      </c>
      <c r="J366" s="59">
        <f>'дод 2 '!K83</f>
        <v>0</v>
      </c>
      <c r="K366" s="59">
        <f>'дод 2 '!L83</f>
        <v>0</v>
      </c>
      <c r="L366" s="59">
        <f>'дод 2 '!M83</f>
        <v>0</v>
      </c>
      <c r="M366" s="59">
        <f>'дод 2 '!N83</f>
        <v>0</v>
      </c>
      <c r="N366" s="59">
        <f>'дод 2 '!O83</f>
        <v>0</v>
      </c>
      <c r="O366" s="59">
        <f>'дод 2 '!P83</f>
        <v>26100000</v>
      </c>
      <c r="P366" s="32"/>
    </row>
    <row r="367" spans="1:16" s="29" customFormat="1" ht="17.649999999999999" hidden="1" customHeight="1" x14ac:dyDescent="0.25">
      <c r="A367" s="57"/>
      <c r="B367" s="57"/>
      <c r="C367" s="99" t="s">
        <v>537</v>
      </c>
      <c r="D367" s="59">
        <f>'дод 2 '!E84</f>
        <v>0</v>
      </c>
      <c r="E367" s="59">
        <f>'дод 2 '!F84</f>
        <v>0</v>
      </c>
      <c r="F367" s="59">
        <f>'дод 2 '!G84</f>
        <v>0</v>
      </c>
      <c r="G367" s="59">
        <f>'дод 2 '!H84</f>
        <v>0</v>
      </c>
      <c r="H367" s="59">
        <f>'дод 2 '!I84</f>
        <v>0</v>
      </c>
      <c r="I367" s="59">
        <f>'дод 2 '!J84</f>
        <v>0</v>
      </c>
      <c r="J367" s="59">
        <f>'дод 2 '!K84</f>
        <v>0</v>
      </c>
      <c r="K367" s="59">
        <f>'дод 2 '!L84</f>
        <v>0</v>
      </c>
      <c r="L367" s="59">
        <f>'дод 2 '!M84</f>
        <v>0</v>
      </c>
      <c r="M367" s="59">
        <f>'дод 2 '!N84</f>
        <v>0</v>
      </c>
      <c r="N367" s="59">
        <f>'дод 2 '!O84</f>
        <v>0</v>
      </c>
      <c r="O367" s="59">
        <f>'дод 2 '!P84</f>
        <v>0</v>
      </c>
      <c r="P367" s="32"/>
    </row>
    <row r="368" spans="1:16" s="29" customFormat="1" hidden="1" x14ac:dyDescent="0.25">
      <c r="A368" s="57"/>
      <c r="B368" s="57"/>
      <c r="C368" s="99" t="s">
        <v>538</v>
      </c>
      <c r="D368" s="59">
        <f>D366+D367</f>
        <v>26100000</v>
      </c>
      <c r="E368" s="59">
        <f t="shared" ref="E368:O368" si="151">E366+E367</f>
        <v>0</v>
      </c>
      <c r="F368" s="59">
        <f t="shared" si="151"/>
        <v>0</v>
      </c>
      <c r="G368" s="59">
        <f t="shared" si="151"/>
        <v>0</v>
      </c>
      <c r="H368" s="59">
        <f t="shared" si="151"/>
        <v>26100000</v>
      </c>
      <c r="I368" s="59">
        <f t="shared" si="151"/>
        <v>0</v>
      </c>
      <c r="J368" s="59">
        <f t="shared" si="151"/>
        <v>0</v>
      </c>
      <c r="K368" s="59">
        <f t="shared" si="151"/>
        <v>0</v>
      </c>
      <c r="L368" s="59">
        <f t="shared" si="151"/>
        <v>0</v>
      </c>
      <c r="M368" s="59">
        <f t="shared" si="151"/>
        <v>0</v>
      </c>
      <c r="N368" s="59">
        <f t="shared" si="151"/>
        <v>0</v>
      </c>
      <c r="O368" s="59">
        <f t="shared" si="151"/>
        <v>26100000</v>
      </c>
      <c r="P368" s="32"/>
    </row>
    <row r="369" spans="1:16" s="29" customFormat="1" hidden="1" x14ac:dyDescent="0.25">
      <c r="A369" s="57">
        <v>7413</v>
      </c>
      <c r="B369" s="57" t="s">
        <v>79</v>
      </c>
      <c r="C369" s="61" t="s">
        <v>347</v>
      </c>
      <c r="D369" s="59">
        <f>'дод 2 '!E86</f>
        <v>0</v>
      </c>
      <c r="E369" s="59">
        <f>'дод 2 '!F86</f>
        <v>0</v>
      </c>
      <c r="F369" s="59">
        <f>'дод 2 '!G86</f>
        <v>0</v>
      </c>
      <c r="G369" s="59">
        <f>'дод 2 '!H86</f>
        <v>0</v>
      </c>
      <c r="H369" s="59">
        <f>'дод 2 '!I86</f>
        <v>0</v>
      </c>
      <c r="I369" s="59">
        <f>'дод 2 '!J86</f>
        <v>0</v>
      </c>
      <c r="J369" s="59">
        <f>'дод 2 '!K86</f>
        <v>0</v>
      </c>
      <c r="K369" s="59">
        <f>'дод 2 '!L86</f>
        <v>0</v>
      </c>
      <c r="L369" s="59">
        <f>'дод 2 '!M86</f>
        <v>0</v>
      </c>
      <c r="M369" s="59">
        <f>'дод 2 '!N86</f>
        <v>0</v>
      </c>
      <c r="N369" s="59">
        <f>'дод 2 '!O86</f>
        <v>0</v>
      </c>
      <c r="O369" s="59">
        <f>'дод 2 '!P86</f>
        <v>0</v>
      </c>
      <c r="P369" s="32"/>
    </row>
    <row r="370" spans="1:16" s="29" customFormat="1" hidden="1" x14ac:dyDescent="0.25">
      <c r="A370" s="57"/>
      <c r="B370" s="57"/>
      <c r="C370" s="99" t="s">
        <v>537</v>
      </c>
      <c r="D370" s="59">
        <f>'дод 2 '!E87</f>
        <v>0</v>
      </c>
      <c r="E370" s="59">
        <f>'дод 2 '!F87</f>
        <v>0</v>
      </c>
      <c r="F370" s="59">
        <f>'дод 2 '!G87</f>
        <v>0</v>
      </c>
      <c r="G370" s="59">
        <f>'дод 2 '!H87</f>
        <v>0</v>
      </c>
      <c r="H370" s="59">
        <f>'дод 2 '!I87</f>
        <v>0</v>
      </c>
      <c r="I370" s="59">
        <f>'дод 2 '!J87</f>
        <v>0</v>
      </c>
      <c r="J370" s="59">
        <f>'дод 2 '!K87</f>
        <v>0</v>
      </c>
      <c r="K370" s="59">
        <f>'дод 2 '!L87</f>
        <v>0</v>
      </c>
      <c r="L370" s="59">
        <f>'дод 2 '!M87</f>
        <v>0</v>
      </c>
      <c r="M370" s="59">
        <f>'дод 2 '!N87</f>
        <v>0</v>
      </c>
      <c r="N370" s="59">
        <f>'дод 2 '!O87</f>
        <v>0</v>
      </c>
      <c r="O370" s="59">
        <f>'дод 2 '!P87</f>
        <v>0</v>
      </c>
      <c r="P370" s="32"/>
    </row>
    <row r="371" spans="1:16" s="16" customFormat="1" hidden="1" x14ac:dyDescent="0.25">
      <c r="A371" s="57"/>
      <c r="B371" s="57"/>
      <c r="C371" s="99" t="s">
        <v>538</v>
      </c>
      <c r="D371" s="59">
        <f>D369+D370</f>
        <v>0</v>
      </c>
      <c r="E371" s="59">
        <f t="shared" ref="E371:O371" si="152">E369+E370</f>
        <v>0</v>
      </c>
      <c r="F371" s="59">
        <f t="shared" si="152"/>
        <v>0</v>
      </c>
      <c r="G371" s="59">
        <f t="shared" si="152"/>
        <v>0</v>
      </c>
      <c r="H371" s="59">
        <f t="shared" si="152"/>
        <v>0</v>
      </c>
      <c r="I371" s="59">
        <f t="shared" si="152"/>
        <v>0</v>
      </c>
      <c r="J371" s="59">
        <f t="shared" si="152"/>
        <v>0</v>
      </c>
      <c r="K371" s="59">
        <f t="shared" si="152"/>
        <v>0</v>
      </c>
      <c r="L371" s="59">
        <f t="shared" si="152"/>
        <v>0</v>
      </c>
      <c r="M371" s="59">
        <f t="shared" si="152"/>
        <v>0</v>
      </c>
      <c r="N371" s="59">
        <f t="shared" si="152"/>
        <v>0</v>
      </c>
      <c r="O371" s="59">
        <f t="shared" si="152"/>
        <v>0</v>
      </c>
      <c r="P371" s="18"/>
    </row>
    <row r="372" spans="1:16" s="29" customFormat="1" ht="31.5" hidden="1" x14ac:dyDescent="0.25">
      <c r="A372" s="67">
        <v>7422</v>
      </c>
      <c r="B372" s="66" t="s">
        <v>370</v>
      </c>
      <c r="C372" s="69" t="s">
        <v>440</v>
      </c>
      <c r="D372" s="59">
        <f>'дод 2 '!E89</f>
        <v>64960000</v>
      </c>
      <c r="E372" s="59">
        <f>'дод 2 '!F89</f>
        <v>0</v>
      </c>
      <c r="F372" s="59">
        <f>'дод 2 '!G89</f>
        <v>0</v>
      </c>
      <c r="G372" s="59">
        <f>'дод 2 '!H89</f>
        <v>0</v>
      </c>
      <c r="H372" s="59">
        <f>'дод 2 '!I89</f>
        <v>64960000</v>
      </c>
      <c r="I372" s="59">
        <f>'дод 2 '!J89</f>
        <v>0</v>
      </c>
      <c r="J372" s="59">
        <f>'дод 2 '!K89</f>
        <v>0</v>
      </c>
      <c r="K372" s="59">
        <f>'дод 2 '!L89</f>
        <v>0</v>
      </c>
      <c r="L372" s="59">
        <f>'дод 2 '!M89</f>
        <v>0</v>
      </c>
      <c r="M372" s="59">
        <f>'дод 2 '!N89</f>
        <v>0</v>
      </c>
      <c r="N372" s="59">
        <f>'дод 2 '!O89</f>
        <v>0</v>
      </c>
      <c r="O372" s="59">
        <f>'дод 2 '!P89</f>
        <v>64960000</v>
      </c>
      <c r="P372" s="32"/>
    </row>
    <row r="373" spans="1:16" s="29" customFormat="1" hidden="1" x14ac:dyDescent="0.25">
      <c r="A373" s="67"/>
      <c r="B373" s="66"/>
      <c r="C373" s="99" t="s">
        <v>537</v>
      </c>
      <c r="D373" s="59">
        <f>'дод 2 '!E90</f>
        <v>0</v>
      </c>
      <c r="E373" s="59">
        <f>'дод 2 '!F90</f>
        <v>0</v>
      </c>
      <c r="F373" s="59">
        <f>'дод 2 '!G90</f>
        <v>0</v>
      </c>
      <c r="G373" s="59">
        <f>'дод 2 '!H90</f>
        <v>0</v>
      </c>
      <c r="H373" s="59">
        <f>'дод 2 '!I90</f>
        <v>0</v>
      </c>
      <c r="I373" s="59">
        <f>'дод 2 '!J90</f>
        <v>0</v>
      </c>
      <c r="J373" s="59">
        <f>'дод 2 '!K90</f>
        <v>0</v>
      </c>
      <c r="K373" s="59">
        <f>'дод 2 '!L90</f>
        <v>0</v>
      </c>
      <c r="L373" s="59">
        <f>'дод 2 '!M90</f>
        <v>0</v>
      </c>
      <c r="M373" s="59">
        <f>'дод 2 '!N90</f>
        <v>0</v>
      </c>
      <c r="N373" s="59">
        <f>'дод 2 '!O90</f>
        <v>0</v>
      </c>
      <c r="O373" s="59">
        <f>'дод 2 '!P90</f>
        <v>0</v>
      </c>
      <c r="P373" s="32"/>
    </row>
    <row r="374" spans="1:16" s="29" customFormat="1" hidden="1" x14ac:dyDescent="0.25">
      <c r="A374" s="67"/>
      <c r="B374" s="66"/>
      <c r="C374" s="99" t="s">
        <v>538</v>
      </c>
      <c r="D374" s="59">
        <f>D372+D373</f>
        <v>64960000</v>
      </c>
      <c r="E374" s="59">
        <f t="shared" ref="E374:O374" si="153">E372+E373</f>
        <v>0</v>
      </c>
      <c r="F374" s="59">
        <f t="shared" si="153"/>
        <v>0</v>
      </c>
      <c r="G374" s="59">
        <f t="shared" si="153"/>
        <v>0</v>
      </c>
      <c r="H374" s="59">
        <f t="shared" si="153"/>
        <v>64960000</v>
      </c>
      <c r="I374" s="59">
        <f t="shared" si="153"/>
        <v>0</v>
      </c>
      <c r="J374" s="59">
        <f t="shared" si="153"/>
        <v>0</v>
      </c>
      <c r="K374" s="59">
        <f t="shared" si="153"/>
        <v>0</v>
      </c>
      <c r="L374" s="59">
        <f t="shared" si="153"/>
        <v>0</v>
      </c>
      <c r="M374" s="59">
        <f t="shared" si="153"/>
        <v>0</v>
      </c>
      <c r="N374" s="59">
        <f t="shared" si="153"/>
        <v>0</v>
      </c>
      <c r="O374" s="59">
        <f t="shared" si="153"/>
        <v>64960000</v>
      </c>
      <c r="P374" s="32"/>
    </row>
    <row r="375" spans="1:16" s="29" customFormat="1" hidden="1" x14ac:dyDescent="0.25">
      <c r="A375" s="57">
        <v>7426</v>
      </c>
      <c r="B375" s="81" t="s">
        <v>370</v>
      </c>
      <c r="C375" s="61" t="s">
        <v>348</v>
      </c>
      <c r="D375" s="59">
        <f>'дод 2 '!E92</f>
        <v>0</v>
      </c>
      <c r="E375" s="59">
        <f>'дод 2 '!F92</f>
        <v>0</v>
      </c>
      <c r="F375" s="59">
        <f>'дод 2 '!G92</f>
        <v>0</v>
      </c>
      <c r="G375" s="59">
        <f>'дод 2 '!H92</f>
        <v>0</v>
      </c>
      <c r="H375" s="59">
        <f>'дод 2 '!I92</f>
        <v>0</v>
      </c>
      <c r="I375" s="59">
        <f>'дод 2 '!J92</f>
        <v>0</v>
      </c>
      <c r="J375" s="59">
        <f>'дод 2 '!K92</f>
        <v>0</v>
      </c>
      <c r="K375" s="59">
        <f>'дод 2 '!L92</f>
        <v>0</v>
      </c>
      <c r="L375" s="59">
        <f>'дод 2 '!M92</f>
        <v>0</v>
      </c>
      <c r="M375" s="59">
        <f>'дод 2 '!N92</f>
        <v>0</v>
      </c>
      <c r="N375" s="59">
        <f>'дод 2 '!O92</f>
        <v>0</v>
      </c>
      <c r="O375" s="59">
        <f>'дод 2 '!P92</f>
        <v>0</v>
      </c>
      <c r="P375" s="32"/>
    </row>
    <row r="376" spans="1:16" s="29" customFormat="1" hidden="1" x14ac:dyDescent="0.25">
      <c r="A376" s="57"/>
      <c r="B376" s="81"/>
      <c r="C376" s="99" t="s">
        <v>537</v>
      </c>
      <c r="D376" s="59">
        <f>'дод 2 '!E93</f>
        <v>0</v>
      </c>
      <c r="E376" s="59">
        <f>'дод 2 '!F93</f>
        <v>0</v>
      </c>
      <c r="F376" s="59">
        <f>'дод 2 '!G93</f>
        <v>0</v>
      </c>
      <c r="G376" s="59">
        <f>'дод 2 '!H93</f>
        <v>0</v>
      </c>
      <c r="H376" s="59">
        <f>'дод 2 '!I93</f>
        <v>0</v>
      </c>
      <c r="I376" s="59">
        <f>'дод 2 '!J93</f>
        <v>0</v>
      </c>
      <c r="J376" s="59">
        <f>'дод 2 '!K93</f>
        <v>0</v>
      </c>
      <c r="K376" s="59">
        <f>'дод 2 '!L93</f>
        <v>0</v>
      </c>
      <c r="L376" s="59">
        <f>'дод 2 '!M93</f>
        <v>0</v>
      </c>
      <c r="M376" s="59">
        <f>'дод 2 '!N93</f>
        <v>0</v>
      </c>
      <c r="N376" s="59">
        <f>'дод 2 '!O93</f>
        <v>0</v>
      </c>
      <c r="O376" s="59">
        <f>'дод 2 '!P93</f>
        <v>0</v>
      </c>
      <c r="P376" s="32"/>
    </row>
    <row r="377" spans="1:16" s="29" customFormat="1" hidden="1" x14ac:dyDescent="0.25">
      <c r="A377" s="57"/>
      <c r="B377" s="81"/>
      <c r="C377" s="99" t="s">
        <v>538</v>
      </c>
      <c r="D377" s="59">
        <f>D375+D376</f>
        <v>0</v>
      </c>
      <c r="E377" s="59">
        <f t="shared" ref="E377:O377" si="154">E375+E376</f>
        <v>0</v>
      </c>
      <c r="F377" s="59">
        <f t="shared" si="154"/>
        <v>0</v>
      </c>
      <c r="G377" s="59">
        <f t="shared" si="154"/>
        <v>0</v>
      </c>
      <c r="H377" s="59">
        <f t="shared" si="154"/>
        <v>0</v>
      </c>
      <c r="I377" s="59">
        <f t="shared" si="154"/>
        <v>0</v>
      </c>
      <c r="J377" s="59">
        <f t="shared" si="154"/>
        <v>0</v>
      </c>
      <c r="K377" s="59">
        <f t="shared" si="154"/>
        <v>0</v>
      </c>
      <c r="L377" s="59">
        <f t="shared" si="154"/>
        <v>0</v>
      </c>
      <c r="M377" s="59">
        <f t="shared" si="154"/>
        <v>0</v>
      </c>
      <c r="N377" s="59">
        <f t="shared" si="154"/>
        <v>0</v>
      </c>
      <c r="O377" s="59">
        <f t="shared" si="154"/>
        <v>0</v>
      </c>
      <c r="P377" s="32"/>
    </row>
    <row r="378" spans="1:16" s="29" customFormat="1" hidden="1" x14ac:dyDescent="0.25">
      <c r="A378" s="81" t="s">
        <v>389</v>
      </c>
      <c r="B378" s="81" t="s">
        <v>360</v>
      </c>
      <c r="C378" s="61" t="s">
        <v>390</v>
      </c>
      <c r="D378" s="59">
        <f>'дод 2 '!E95</f>
        <v>321000</v>
      </c>
      <c r="E378" s="59">
        <f>'дод 2 '!F95</f>
        <v>321000</v>
      </c>
      <c r="F378" s="59">
        <f>'дод 2 '!G95</f>
        <v>0</v>
      </c>
      <c r="G378" s="59">
        <f>'дод 2 '!H95</f>
        <v>0</v>
      </c>
      <c r="H378" s="59">
        <f>'дод 2 '!I95</f>
        <v>0</v>
      </c>
      <c r="I378" s="59">
        <f>'дод 2 '!J95</f>
        <v>0</v>
      </c>
      <c r="J378" s="59">
        <f>'дод 2 '!K95</f>
        <v>0</v>
      </c>
      <c r="K378" s="59">
        <f>'дод 2 '!L95</f>
        <v>0</v>
      </c>
      <c r="L378" s="59">
        <f>'дод 2 '!M95</f>
        <v>0</v>
      </c>
      <c r="M378" s="59">
        <f>'дод 2 '!N95</f>
        <v>0</v>
      </c>
      <c r="N378" s="59">
        <f>'дод 2 '!O95</f>
        <v>0</v>
      </c>
      <c r="O378" s="59">
        <f>'дод 2 '!P95</f>
        <v>321000</v>
      </c>
      <c r="P378" s="32"/>
    </row>
    <row r="379" spans="1:16" s="29" customFormat="1" hidden="1" x14ac:dyDescent="0.25">
      <c r="A379" s="81"/>
      <c r="B379" s="81"/>
      <c r="C379" s="99" t="s">
        <v>537</v>
      </c>
      <c r="D379" s="59">
        <f>'дод 2 '!E96</f>
        <v>0</v>
      </c>
      <c r="E379" s="59">
        <f>'дод 2 '!F96</f>
        <v>0</v>
      </c>
      <c r="F379" s="59">
        <f>'дод 2 '!G96</f>
        <v>0</v>
      </c>
      <c r="G379" s="59">
        <f>'дод 2 '!H96</f>
        <v>0</v>
      </c>
      <c r="H379" s="59">
        <f>'дод 2 '!I96</f>
        <v>0</v>
      </c>
      <c r="I379" s="59">
        <f>'дод 2 '!J96</f>
        <v>0</v>
      </c>
      <c r="J379" s="59">
        <f>'дод 2 '!K96</f>
        <v>0</v>
      </c>
      <c r="K379" s="59">
        <f>'дод 2 '!L96</f>
        <v>0</v>
      </c>
      <c r="L379" s="59">
        <f>'дод 2 '!M96</f>
        <v>0</v>
      </c>
      <c r="M379" s="59">
        <f>'дод 2 '!N96</f>
        <v>0</v>
      </c>
      <c r="N379" s="59">
        <f>'дод 2 '!O96</f>
        <v>0</v>
      </c>
      <c r="O379" s="59">
        <f>'дод 2 '!P96</f>
        <v>0</v>
      </c>
      <c r="P379" s="32"/>
    </row>
    <row r="380" spans="1:16" s="29" customFormat="1" hidden="1" x14ac:dyDescent="0.25">
      <c r="A380" s="81"/>
      <c r="B380" s="81"/>
      <c r="C380" s="99" t="s">
        <v>538</v>
      </c>
      <c r="D380" s="59">
        <f>D378+D379</f>
        <v>321000</v>
      </c>
      <c r="E380" s="59">
        <f t="shared" ref="E380:O380" si="155">E378+E379</f>
        <v>321000</v>
      </c>
      <c r="F380" s="59">
        <f t="shared" si="155"/>
        <v>0</v>
      </c>
      <c r="G380" s="59">
        <f t="shared" si="155"/>
        <v>0</v>
      </c>
      <c r="H380" s="59">
        <f t="shared" si="155"/>
        <v>0</v>
      </c>
      <c r="I380" s="59">
        <f t="shared" si="155"/>
        <v>0</v>
      </c>
      <c r="J380" s="59">
        <f t="shared" si="155"/>
        <v>0</v>
      </c>
      <c r="K380" s="59">
        <f t="shared" si="155"/>
        <v>0</v>
      </c>
      <c r="L380" s="59">
        <f t="shared" si="155"/>
        <v>0</v>
      </c>
      <c r="M380" s="59">
        <f t="shared" si="155"/>
        <v>0</v>
      </c>
      <c r="N380" s="59">
        <f t="shared" si="155"/>
        <v>0</v>
      </c>
      <c r="O380" s="59">
        <f t="shared" si="155"/>
        <v>321000</v>
      </c>
      <c r="P380" s="32"/>
    </row>
    <row r="381" spans="1:16" s="27" customFormat="1" hidden="1" x14ac:dyDescent="0.25">
      <c r="A381" s="83" t="s">
        <v>224</v>
      </c>
      <c r="B381" s="93"/>
      <c r="C381" s="94" t="s">
        <v>225</v>
      </c>
      <c r="D381" s="79">
        <f>D384</f>
        <v>5323200</v>
      </c>
      <c r="E381" s="79">
        <f t="shared" ref="E381:O382" si="156">E384</f>
        <v>5323200</v>
      </c>
      <c r="F381" s="79">
        <f t="shared" si="156"/>
        <v>0</v>
      </c>
      <c r="G381" s="79">
        <f t="shared" si="156"/>
        <v>0</v>
      </c>
      <c r="H381" s="79">
        <f t="shared" si="156"/>
        <v>0</v>
      </c>
      <c r="I381" s="79">
        <f>I384</f>
        <v>19036280</v>
      </c>
      <c r="J381" s="79">
        <f t="shared" si="156"/>
        <v>19036280</v>
      </c>
      <c r="K381" s="79">
        <f t="shared" si="156"/>
        <v>0</v>
      </c>
      <c r="L381" s="79">
        <f t="shared" si="156"/>
        <v>0</v>
      </c>
      <c r="M381" s="79">
        <f t="shared" si="156"/>
        <v>0</v>
      </c>
      <c r="N381" s="79">
        <f t="shared" si="156"/>
        <v>19036280</v>
      </c>
      <c r="O381" s="79">
        <f t="shared" si="156"/>
        <v>24359480</v>
      </c>
      <c r="P381" s="32"/>
    </row>
    <row r="382" spans="1:16" s="27" customFormat="1" hidden="1" x14ac:dyDescent="0.25">
      <c r="A382" s="83"/>
      <c r="B382" s="93"/>
      <c r="C382" s="98" t="s">
        <v>537</v>
      </c>
      <c r="D382" s="79">
        <f>D385</f>
        <v>0</v>
      </c>
      <c r="E382" s="79">
        <f t="shared" si="156"/>
        <v>0</v>
      </c>
      <c r="F382" s="79">
        <f t="shared" si="156"/>
        <v>0</v>
      </c>
      <c r="G382" s="79">
        <f t="shared" si="156"/>
        <v>0</v>
      </c>
      <c r="H382" s="79">
        <f t="shared" si="156"/>
        <v>0</v>
      </c>
      <c r="I382" s="79">
        <f t="shared" si="156"/>
        <v>0</v>
      </c>
      <c r="J382" s="79">
        <f t="shared" si="156"/>
        <v>0</v>
      </c>
      <c r="K382" s="79">
        <f t="shared" si="156"/>
        <v>0</v>
      </c>
      <c r="L382" s="79">
        <f t="shared" si="156"/>
        <v>0</v>
      </c>
      <c r="M382" s="79">
        <f t="shared" si="156"/>
        <v>0</v>
      </c>
      <c r="N382" s="79">
        <f t="shared" si="156"/>
        <v>0</v>
      </c>
      <c r="O382" s="79">
        <f t="shared" si="156"/>
        <v>0</v>
      </c>
      <c r="P382" s="32"/>
    </row>
    <row r="383" spans="1:16" s="27" customFormat="1" hidden="1" x14ac:dyDescent="0.25">
      <c r="A383" s="83"/>
      <c r="B383" s="93"/>
      <c r="C383" s="98" t="s">
        <v>538</v>
      </c>
      <c r="D383" s="79">
        <f>D381+D382</f>
        <v>5323200</v>
      </c>
      <c r="E383" s="79">
        <f t="shared" ref="E383:O383" si="157">E381+E382</f>
        <v>5323200</v>
      </c>
      <c r="F383" s="79">
        <f t="shared" si="157"/>
        <v>0</v>
      </c>
      <c r="G383" s="79">
        <f t="shared" si="157"/>
        <v>0</v>
      </c>
      <c r="H383" s="79">
        <f t="shared" si="157"/>
        <v>0</v>
      </c>
      <c r="I383" s="79">
        <f t="shared" si="157"/>
        <v>19036280</v>
      </c>
      <c r="J383" s="79">
        <f t="shared" si="157"/>
        <v>19036280</v>
      </c>
      <c r="K383" s="79">
        <f t="shared" si="157"/>
        <v>0</v>
      </c>
      <c r="L383" s="79">
        <f t="shared" si="157"/>
        <v>0</v>
      </c>
      <c r="M383" s="79">
        <f t="shared" si="157"/>
        <v>0</v>
      </c>
      <c r="N383" s="79">
        <f t="shared" si="157"/>
        <v>19036280</v>
      </c>
      <c r="O383" s="79">
        <f t="shared" si="157"/>
        <v>24359480</v>
      </c>
      <c r="P383" s="32"/>
    </row>
    <row r="384" spans="1:16" s="28" customFormat="1" ht="31.5" hidden="1" x14ac:dyDescent="0.25">
      <c r="A384" s="57" t="s">
        <v>222</v>
      </c>
      <c r="B384" s="57" t="s">
        <v>223</v>
      </c>
      <c r="C384" s="99" t="s">
        <v>221</v>
      </c>
      <c r="D384" s="59">
        <f>'дод 2 '!E98+'дод 2 '!E503</f>
        <v>5323200</v>
      </c>
      <c r="E384" s="59">
        <f>'дод 2 '!F98+'дод 2 '!F503</f>
        <v>5323200</v>
      </c>
      <c r="F384" s="59">
        <f>'дод 2 '!G98+'дод 2 '!G503</f>
        <v>0</v>
      </c>
      <c r="G384" s="59">
        <f>'дод 2 '!H98+'дод 2 '!H503</f>
        <v>0</v>
      </c>
      <c r="H384" s="59">
        <f>'дод 2 '!I98+'дод 2 '!I503</f>
        <v>0</v>
      </c>
      <c r="I384" s="59">
        <f>'дод 2 '!J98+'дод 2 '!J503</f>
        <v>19036280</v>
      </c>
      <c r="J384" s="59">
        <f>'дод 2 '!K98+'дод 2 '!K503</f>
        <v>19036280</v>
      </c>
      <c r="K384" s="59">
        <f>'дод 2 '!L98+'дод 2 '!L503</f>
        <v>0</v>
      </c>
      <c r="L384" s="59">
        <f>'дод 2 '!M98+'дод 2 '!M503</f>
        <v>0</v>
      </c>
      <c r="M384" s="59">
        <f>'дод 2 '!N98+'дод 2 '!N503</f>
        <v>0</v>
      </c>
      <c r="N384" s="59">
        <f>'дод 2 '!O98+'дод 2 '!O503</f>
        <v>19036280</v>
      </c>
      <c r="O384" s="59">
        <f>'дод 2 '!P98+'дод 2 '!P503</f>
        <v>24359480</v>
      </c>
      <c r="P384" s="32"/>
    </row>
    <row r="385" spans="1:16" s="28" customFormat="1" hidden="1" x14ac:dyDescent="0.25">
      <c r="A385" s="57"/>
      <c r="B385" s="57"/>
      <c r="C385" s="99" t="s">
        <v>537</v>
      </c>
      <c r="D385" s="59">
        <f>'дод 2 '!E99+'дод 2 '!E504</f>
        <v>0</v>
      </c>
      <c r="E385" s="59">
        <f>'дод 2 '!F99+'дод 2 '!F504</f>
        <v>0</v>
      </c>
      <c r="F385" s="59">
        <f>'дод 2 '!G99+'дод 2 '!G504</f>
        <v>0</v>
      </c>
      <c r="G385" s="59">
        <f>'дод 2 '!H99+'дод 2 '!H504</f>
        <v>0</v>
      </c>
      <c r="H385" s="59">
        <f>'дод 2 '!I99+'дод 2 '!I504</f>
        <v>0</v>
      </c>
      <c r="I385" s="59">
        <f>'дод 2 '!J99+'дод 2 '!J504</f>
        <v>0</v>
      </c>
      <c r="J385" s="59">
        <f>'дод 2 '!K99+'дод 2 '!K504</f>
        <v>0</v>
      </c>
      <c r="K385" s="59">
        <f>'дод 2 '!L99+'дод 2 '!L504</f>
        <v>0</v>
      </c>
      <c r="L385" s="59">
        <f>'дод 2 '!M99+'дод 2 '!M504</f>
        <v>0</v>
      </c>
      <c r="M385" s="59">
        <f>'дод 2 '!N99+'дод 2 '!N504</f>
        <v>0</v>
      </c>
      <c r="N385" s="59">
        <f>'дод 2 '!O99+'дод 2 '!O504</f>
        <v>0</v>
      </c>
      <c r="O385" s="59">
        <f>'дод 2 '!P99+'дод 2 '!P504</f>
        <v>0</v>
      </c>
      <c r="P385" s="32"/>
    </row>
    <row r="386" spans="1:16" s="28" customFormat="1" hidden="1" x14ac:dyDescent="0.25">
      <c r="A386" s="57"/>
      <c r="B386" s="57"/>
      <c r="C386" s="99" t="s">
        <v>538</v>
      </c>
      <c r="D386" s="59">
        <f>D384+D385</f>
        <v>5323200</v>
      </c>
      <c r="E386" s="59">
        <f t="shared" ref="E386:O386" si="158">E384+E385</f>
        <v>5323200</v>
      </c>
      <c r="F386" s="59">
        <f t="shared" si="158"/>
        <v>0</v>
      </c>
      <c r="G386" s="59">
        <f t="shared" si="158"/>
        <v>0</v>
      </c>
      <c r="H386" s="59">
        <f t="shared" si="158"/>
        <v>0</v>
      </c>
      <c r="I386" s="59">
        <f t="shared" si="158"/>
        <v>19036280</v>
      </c>
      <c r="J386" s="59">
        <f t="shared" si="158"/>
        <v>19036280</v>
      </c>
      <c r="K386" s="59">
        <f t="shared" si="158"/>
        <v>0</v>
      </c>
      <c r="L386" s="59">
        <f t="shared" si="158"/>
        <v>0</v>
      </c>
      <c r="M386" s="59">
        <f t="shared" si="158"/>
        <v>0</v>
      </c>
      <c r="N386" s="59">
        <f t="shared" si="158"/>
        <v>19036280</v>
      </c>
      <c r="O386" s="59">
        <f t="shared" si="158"/>
        <v>24359480</v>
      </c>
      <c r="P386" s="32"/>
    </row>
    <row r="387" spans="1:16" s="27" customFormat="1" ht="31.5" hidden="1" x14ac:dyDescent="0.25">
      <c r="A387" s="82" t="s">
        <v>83</v>
      </c>
      <c r="B387" s="93"/>
      <c r="C387" s="94" t="s">
        <v>374</v>
      </c>
      <c r="D387" s="79">
        <f t="shared" ref="D387:O387" si="159">D391+D394+D398+D401+D404+D407+D410+D413</f>
        <v>8013002</v>
      </c>
      <c r="E387" s="79">
        <f t="shared" si="159"/>
        <v>5333002</v>
      </c>
      <c r="F387" s="79">
        <f t="shared" si="159"/>
        <v>0</v>
      </c>
      <c r="G387" s="79">
        <f t="shared" si="159"/>
        <v>0</v>
      </c>
      <c r="H387" s="79">
        <f t="shared" si="159"/>
        <v>2680000</v>
      </c>
      <c r="I387" s="79">
        <f t="shared" si="159"/>
        <v>180741553</v>
      </c>
      <c r="J387" s="79">
        <f t="shared" si="159"/>
        <v>180631553</v>
      </c>
      <c r="K387" s="79">
        <f t="shared" si="159"/>
        <v>110000</v>
      </c>
      <c r="L387" s="79">
        <f t="shared" si="159"/>
        <v>0</v>
      </c>
      <c r="M387" s="79">
        <f t="shared" si="159"/>
        <v>0</v>
      </c>
      <c r="N387" s="79">
        <f t="shared" si="159"/>
        <v>180631553</v>
      </c>
      <c r="O387" s="79">
        <f t="shared" si="159"/>
        <v>188754555</v>
      </c>
      <c r="P387" s="184"/>
    </row>
    <row r="388" spans="1:16" s="27" customFormat="1" hidden="1" x14ac:dyDescent="0.25">
      <c r="A388" s="82"/>
      <c r="B388" s="93"/>
      <c r="C388" s="94" t="s">
        <v>540</v>
      </c>
      <c r="D388" s="79">
        <f>D395</f>
        <v>0</v>
      </c>
      <c r="E388" s="79">
        <f t="shared" ref="E388:O388" si="160">E395</f>
        <v>0</v>
      </c>
      <c r="F388" s="79">
        <f t="shared" si="160"/>
        <v>0</v>
      </c>
      <c r="G388" s="79">
        <f t="shared" si="160"/>
        <v>0</v>
      </c>
      <c r="H388" s="79">
        <f t="shared" si="160"/>
        <v>0</v>
      </c>
      <c r="I388" s="79">
        <f t="shared" si="160"/>
        <v>61868709</v>
      </c>
      <c r="J388" s="79">
        <f t="shared" si="160"/>
        <v>61868709</v>
      </c>
      <c r="K388" s="79">
        <f t="shared" si="160"/>
        <v>0</v>
      </c>
      <c r="L388" s="79">
        <f t="shared" si="160"/>
        <v>0</v>
      </c>
      <c r="M388" s="79">
        <f t="shared" si="160"/>
        <v>0</v>
      </c>
      <c r="N388" s="79">
        <f t="shared" si="160"/>
        <v>61868709</v>
      </c>
      <c r="O388" s="79">
        <f t="shared" si="160"/>
        <v>61868709</v>
      </c>
      <c r="P388" s="184"/>
    </row>
    <row r="389" spans="1:16" s="27" customFormat="1" hidden="1" x14ac:dyDescent="0.25">
      <c r="A389" s="82"/>
      <c r="B389" s="93"/>
      <c r="C389" s="98" t="s">
        <v>537</v>
      </c>
      <c r="D389" s="79">
        <f>D392+D396+D399+D402+D405+D408+D411+D414</f>
        <v>0</v>
      </c>
      <c r="E389" s="79">
        <f t="shared" ref="E389:O389" si="161">E392+E396+E399+E402+E405+E408+E411+E414</f>
        <v>0</v>
      </c>
      <c r="F389" s="79">
        <f t="shared" si="161"/>
        <v>0</v>
      </c>
      <c r="G389" s="79">
        <f t="shared" si="161"/>
        <v>0</v>
      </c>
      <c r="H389" s="79">
        <f t="shared" si="161"/>
        <v>0</v>
      </c>
      <c r="I389" s="79">
        <f t="shared" si="161"/>
        <v>0</v>
      </c>
      <c r="J389" s="79">
        <f t="shared" si="161"/>
        <v>0</v>
      </c>
      <c r="K389" s="79">
        <f t="shared" si="161"/>
        <v>0</v>
      </c>
      <c r="L389" s="79">
        <f t="shared" si="161"/>
        <v>0</v>
      </c>
      <c r="M389" s="79">
        <f t="shared" si="161"/>
        <v>0</v>
      </c>
      <c r="N389" s="79">
        <f t="shared" si="161"/>
        <v>0</v>
      </c>
      <c r="O389" s="79">
        <f t="shared" si="161"/>
        <v>0</v>
      </c>
      <c r="P389" s="184"/>
    </row>
    <row r="390" spans="1:16" s="27" customFormat="1" hidden="1" x14ac:dyDescent="0.25">
      <c r="A390" s="82"/>
      <c r="B390" s="93"/>
      <c r="C390" s="98" t="s">
        <v>538</v>
      </c>
      <c r="D390" s="79">
        <f>D387+D389</f>
        <v>8013002</v>
      </c>
      <c r="E390" s="79">
        <f t="shared" ref="E390:O390" si="162">E387+E389</f>
        <v>5333002</v>
      </c>
      <c r="F390" s="79">
        <f t="shared" si="162"/>
        <v>0</v>
      </c>
      <c r="G390" s="79">
        <f t="shared" si="162"/>
        <v>0</v>
      </c>
      <c r="H390" s="79">
        <f t="shared" si="162"/>
        <v>2680000</v>
      </c>
      <c r="I390" s="79">
        <f t="shared" si="162"/>
        <v>180741553</v>
      </c>
      <c r="J390" s="79">
        <f t="shared" si="162"/>
        <v>180631553</v>
      </c>
      <c r="K390" s="79">
        <f t="shared" si="162"/>
        <v>110000</v>
      </c>
      <c r="L390" s="79">
        <f t="shared" si="162"/>
        <v>0</v>
      </c>
      <c r="M390" s="79">
        <f t="shared" si="162"/>
        <v>0</v>
      </c>
      <c r="N390" s="79">
        <f t="shared" si="162"/>
        <v>180631553</v>
      </c>
      <c r="O390" s="79">
        <f t="shared" si="162"/>
        <v>188754555</v>
      </c>
      <c r="P390" s="184"/>
    </row>
    <row r="391" spans="1:16" s="28" customFormat="1" ht="31.5" hidden="1" x14ac:dyDescent="0.25">
      <c r="A391" s="57" t="s">
        <v>3</v>
      </c>
      <c r="B391" s="57" t="s">
        <v>82</v>
      </c>
      <c r="C391" s="61" t="s">
        <v>22</v>
      </c>
      <c r="D391" s="59">
        <f>'дод 2 '!E101+'дод 2 '!E666+'дод 2 '!E630</f>
        <v>520000</v>
      </c>
      <c r="E391" s="59">
        <f>'дод 2 '!F101+'дод 2 '!F666+'дод 2 '!F630</f>
        <v>40000</v>
      </c>
      <c r="F391" s="59">
        <f>'дод 2 '!G101+'дод 2 '!G666+'дод 2 '!G630</f>
        <v>0</v>
      </c>
      <c r="G391" s="59">
        <f>'дод 2 '!H101+'дод 2 '!H666+'дод 2 '!H630</f>
        <v>0</v>
      </c>
      <c r="H391" s="59">
        <f>'дод 2 '!I101+'дод 2 '!I666+'дод 2 '!I630</f>
        <v>480000</v>
      </c>
      <c r="I391" s="59">
        <f>'дод 2 '!J101+'дод 2 '!J666+'дод 2 '!J630</f>
        <v>0</v>
      </c>
      <c r="J391" s="59">
        <f>'дод 2 '!K101+'дод 2 '!K666+'дод 2 '!K630</f>
        <v>0</v>
      </c>
      <c r="K391" s="59">
        <f>'дод 2 '!L101+'дод 2 '!L666+'дод 2 '!L630</f>
        <v>0</v>
      </c>
      <c r="L391" s="59">
        <f>'дод 2 '!M101+'дод 2 '!M666+'дод 2 '!M630</f>
        <v>0</v>
      </c>
      <c r="M391" s="59">
        <f>'дод 2 '!N101+'дод 2 '!N666+'дод 2 '!N630</f>
        <v>0</v>
      </c>
      <c r="N391" s="59">
        <f>'дод 2 '!O101+'дод 2 '!O666+'дод 2 '!O630</f>
        <v>0</v>
      </c>
      <c r="O391" s="59">
        <f>'дод 2 '!P101+'дод 2 '!P666+'дод 2 '!P630</f>
        <v>520000</v>
      </c>
      <c r="P391" s="184"/>
    </row>
    <row r="392" spans="1:16" s="28" customFormat="1" hidden="1" x14ac:dyDescent="0.25">
      <c r="A392" s="57"/>
      <c r="B392" s="57"/>
      <c r="C392" s="99" t="s">
        <v>537</v>
      </c>
      <c r="D392" s="59">
        <f>'дод 2 '!E102+'дод 2 '!E667+'дод 2 '!E631</f>
        <v>0</v>
      </c>
      <c r="E392" s="59">
        <f>'дод 2 '!F102+'дод 2 '!F667+'дод 2 '!F631</f>
        <v>0</v>
      </c>
      <c r="F392" s="59">
        <f>'дод 2 '!G102+'дод 2 '!G667+'дод 2 '!G631</f>
        <v>0</v>
      </c>
      <c r="G392" s="59">
        <f>'дод 2 '!H102+'дод 2 '!H667+'дод 2 '!H631</f>
        <v>0</v>
      </c>
      <c r="H392" s="59">
        <f>'дод 2 '!I102+'дод 2 '!I667+'дод 2 '!I631</f>
        <v>0</v>
      </c>
      <c r="I392" s="59">
        <f>'дод 2 '!J102+'дод 2 '!J667+'дод 2 '!J631</f>
        <v>0</v>
      </c>
      <c r="J392" s="59">
        <f>'дод 2 '!K102+'дод 2 '!K667+'дод 2 '!K631</f>
        <v>0</v>
      </c>
      <c r="K392" s="59">
        <f>'дод 2 '!L102+'дод 2 '!L667+'дод 2 '!L631</f>
        <v>0</v>
      </c>
      <c r="L392" s="59">
        <f>'дод 2 '!M102+'дод 2 '!M667+'дод 2 '!M631</f>
        <v>0</v>
      </c>
      <c r="M392" s="59">
        <f>'дод 2 '!N102+'дод 2 '!N667+'дод 2 '!N631</f>
        <v>0</v>
      </c>
      <c r="N392" s="59">
        <f>'дод 2 '!O102+'дод 2 '!O667+'дод 2 '!O631</f>
        <v>0</v>
      </c>
      <c r="O392" s="59">
        <f>'дод 2 '!P102+'дод 2 '!P667+'дод 2 '!P631</f>
        <v>0</v>
      </c>
      <c r="P392" s="184"/>
    </row>
    <row r="393" spans="1:16" s="28" customFormat="1" hidden="1" x14ac:dyDescent="0.25">
      <c r="A393" s="57"/>
      <c r="B393" s="57"/>
      <c r="C393" s="99" t="s">
        <v>543</v>
      </c>
      <c r="D393" s="59">
        <f>D391+D392</f>
        <v>520000</v>
      </c>
      <c r="E393" s="59">
        <f t="shared" ref="E393:O393" si="163">E391+E392</f>
        <v>40000</v>
      </c>
      <c r="F393" s="59">
        <f t="shared" si="163"/>
        <v>0</v>
      </c>
      <c r="G393" s="59">
        <f t="shared" si="163"/>
        <v>0</v>
      </c>
      <c r="H393" s="59">
        <f t="shared" si="163"/>
        <v>480000</v>
      </c>
      <c r="I393" s="59">
        <f t="shared" si="163"/>
        <v>0</v>
      </c>
      <c r="J393" s="59">
        <f t="shared" si="163"/>
        <v>0</v>
      </c>
      <c r="K393" s="59">
        <f t="shared" si="163"/>
        <v>0</v>
      </c>
      <c r="L393" s="59">
        <f t="shared" si="163"/>
        <v>0</v>
      </c>
      <c r="M393" s="59">
        <f t="shared" si="163"/>
        <v>0</v>
      </c>
      <c r="N393" s="59">
        <f t="shared" si="163"/>
        <v>0</v>
      </c>
      <c r="O393" s="59">
        <f t="shared" si="163"/>
        <v>520000</v>
      </c>
      <c r="P393" s="184"/>
    </row>
    <row r="394" spans="1:16" s="28" customFormat="1" hidden="1" x14ac:dyDescent="0.25">
      <c r="A394" s="57" t="s">
        <v>1</v>
      </c>
      <c r="B394" s="57" t="s">
        <v>81</v>
      </c>
      <c r="C394" s="61" t="s">
        <v>371</v>
      </c>
      <c r="D394" s="59">
        <f>'дод 2 '!E258+'дод 2 '!E306+'дод 2 '!E447+'дод 2 '!E514+'дод 2 '!E608+'дод 2 '!E687+'дод 2 '!E402+'дод 2 '!E104</f>
        <v>5030884</v>
      </c>
      <c r="E394" s="59">
        <f>'дод 2 '!F258+'дод 2 '!F306+'дод 2 '!F447+'дод 2 '!F514+'дод 2 '!F608+'дод 2 '!F687+'дод 2 '!F402+'дод 2 '!F104</f>
        <v>2830884</v>
      </c>
      <c r="F394" s="59">
        <f>'дод 2 '!G258+'дод 2 '!G306+'дод 2 '!G447+'дод 2 '!G514+'дод 2 '!G608+'дод 2 '!G687+'дод 2 '!G402+'дод 2 '!G104</f>
        <v>0</v>
      </c>
      <c r="G394" s="59">
        <f>'дод 2 '!H258+'дод 2 '!H306+'дод 2 '!H447+'дод 2 '!H514+'дод 2 '!H608+'дод 2 '!H687+'дод 2 '!H402+'дод 2 '!H104</f>
        <v>0</v>
      </c>
      <c r="H394" s="59">
        <f>'дод 2 '!I258+'дод 2 '!I306+'дод 2 '!I447+'дод 2 '!I514+'дод 2 '!I608+'дод 2 '!I687+'дод 2 '!I402+'дод 2 '!I104</f>
        <v>2200000</v>
      </c>
      <c r="I394" s="59">
        <f>'дод 2 '!J258+'дод 2 '!J306+'дод 2 '!J447+'дод 2 '!J514+'дод 2 '!J608+'дод 2 '!J687+'дод 2 '!J402+'дод 2 '!J104</f>
        <v>178971153</v>
      </c>
      <c r="J394" s="59">
        <f>'дод 2 '!K258+'дод 2 '!K306+'дод 2 '!K447+'дод 2 '!K514+'дод 2 '!K608+'дод 2 '!K687+'дод 2 '!K402+'дод 2 '!K104</f>
        <v>178971153</v>
      </c>
      <c r="K394" s="59">
        <f>'дод 2 '!L258+'дод 2 '!L306+'дод 2 '!L447+'дод 2 '!L514+'дод 2 '!L608+'дод 2 '!L687+'дод 2 '!L402+'дод 2 '!L104</f>
        <v>0</v>
      </c>
      <c r="L394" s="59">
        <f>'дод 2 '!M258+'дод 2 '!M306+'дод 2 '!M447+'дод 2 '!M514+'дод 2 '!M608+'дод 2 '!M687+'дод 2 '!M402+'дод 2 '!M104</f>
        <v>0</v>
      </c>
      <c r="M394" s="59">
        <f>'дод 2 '!N258+'дод 2 '!N306+'дод 2 '!N447+'дод 2 '!N514+'дод 2 '!N608+'дод 2 '!N687+'дод 2 '!N402+'дод 2 '!N104</f>
        <v>0</v>
      </c>
      <c r="N394" s="59">
        <f>'дод 2 '!O258+'дод 2 '!O306+'дод 2 '!O447+'дод 2 '!O514+'дод 2 '!O608+'дод 2 '!O687+'дод 2 '!O402+'дод 2 '!O104</f>
        <v>178971153</v>
      </c>
      <c r="O394" s="59">
        <f>'дод 2 '!P258+'дод 2 '!P306+'дод 2 '!P447+'дод 2 '!P514+'дод 2 '!P608+'дод 2 '!P687+'дод 2 '!P402+'дод 2 '!P104</f>
        <v>184002037</v>
      </c>
      <c r="P394" s="184"/>
    </row>
    <row r="395" spans="1:16" s="29" customFormat="1" hidden="1" x14ac:dyDescent="0.25">
      <c r="A395" s="88"/>
      <c r="B395" s="88"/>
      <c r="C395" s="89" t="s">
        <v>372</v>
      </c>
      <c r="D395" s="90">
        <f>'дод 2 '!E609</f>
        <v>0</v>
      </c>
      <c r="E395" s="90">
        <f>'дод 2 '!F609</f>
        <v>0</v>
      </c>
      <c r="F395" s="90">
        <f>'дод 2 '!G609</f>
        <v>0</v>
      </c>
      <c r="G395" s="90">
        <f>'дод 2 '!H609</f>
        <v>0</v>
      </c>
      <c r="H395" s="90">
        <f>'дод 2 '!I609</f>
        <v>0</v>
      </c>
      <c r="I395" s="90">
        <f>'дод 2 '!J609</f>
        <v>61868709</v>
      </c>
      <c r="J395" s="90">
        <f>'дод 2 '!K609</f>
        <v>61868709</v>
      </c>
      <c r="K395" s="90">
        <f>'дод 2 '!L609</f>
        <v>0</v>
      </c>
      <c r="L395" s="90">
        <f>'дод 2 '!M609</f>
        <v>0</v>
      </c>
      <c r="M395" s="90">
        <f>'дод 2 '!N609</f>
        <v>0</v>
      </c>
      <c r="N395" s="90">
        <f>'дод 2 '!O609</f>
        <v>61868709</v>
      </c>
      <c r="O395" s="90">
        <f>'дод 2 '!P609</f>
        <v>61868709</v>
      </c>
      <c r="P395" s="184"/>
    </row>
    <row r="396" spans="1:16" s="29" customFormat="1" hidden="1" x14ac:dyDescent="0.25">
      <c r="A396" s="88"/>
      <c r="B396" s="88"/>
      <c r="C396" s="99" t="s">
        <v>537</v>
      </c>
      <c r="D396" s="90">
        <f>'дод 2 '!E105+'дод 2 '!E259+'дод 2 '!E307+'дод 2 '!E515+'дод 2 '!E610+'дод 2 '!E688</f>
        <v>0</v>
      </c>
      <c r="E396" s="90">
        <f>'дод 2 '!F105+'дод 2 '!F259+'дод 2 '!F307+'дод 2 '!F515+'дод 2 '!F610+'дод 2 '!F688</f>
        <v>0</v>
      </c>
      <c r="F396" s="90">
        <f>'дод 2 '!G105+'дод 2 '!G259+'дод 2 '!G307+'дод 2 '!G515+'дод 2 '!G610+'дод 2 '!G688</f>
        <v>0</v>
      </c>
      <c r="G396" s="90">
        <f>'дод 2 '!H105+'дод 2 '!H259+'дод 2 '!H307+'дод 2 '!H515+'дод 2 '!H610+'дод 2 '!H688</f>
        <v>0</v>
      </c>
      <c r="H396" s="90">
        <f>'дод 2 '!I105+'дод 2 '!I259+'дод 2 '!I307+'дод 2 '!I515+'дод 2 '!I610+'дод 2 '!I688</f>
        <v>0</v>
      </c>
      <c r="I396" s="90">
        <f>'дод 2 '!J105+'дод 2 '!J259+'дод 2 '!J307+'дод 2 '!J515+'дод 2 '!J610+'дод 2 '!J688</f>
        <v>0</v>
      </c>
      <c r="J396" s="90">
        <f>'дод 2 '!K105+'дод 2 '!K259+'дод 2 '!K307+'дод 2 '!K515+'дод 2 '!K610+'дод 2 '!K688</f>
        <v>0</v>
      </c>
      <c r="K396" s="90">
        <f>'дод 2 '!L105+'дод 2 '!L259+'дод 2 '!L307+'дод 2 '!L515+'дод 2 '!L610+'дод 2 '!L688</f>
        <v>0</v>
      </c>
      <c r="L396" s="90">
        <f>'дод 2 '!M105+'дод 2 '!M259+'дод 2 '!M307+'дод 2 '!M515+'дод 2 '!M610+'дод 2 '!M688</f>
        <v>0</v>
      </c>
      <c r="M396" s="90">
        <f>'дод 2 '!N105+'дод 2 '!N259+'дод 2 '!N307+'дод 2 '!N515+'дод 2 '!N610+'дод 2 '!N688</f>
        <v>0</v>
      </c>
      <c r="N396" s="90">
        <f>'дод 2 '!O105+'дод 2 '!O259+'дод 2 '!O307+'дод 2 '!O515+'дод 2 '!O610+'дод 2 '!O688</f>
        <v>0</v>
      </c>
      <c r="O396" s="90">
        <f>'дод 2 '!P105+'дод 2 '!P259+'дод 2 '!P307+'дод 2 '!P515+'дод 2 '!P610+'дод 2 '!P688</f>
        <v>0</v>
      </c>
      <c r="P396" s="184"/>
    </row>
    <row r="397" spans="1:16" s="29" customFormat="1" hidden="1" x14ac:dyDescent="0.25">
      <c r="A397" s="88"/>
      <c r="B397" s="88"/>
      <c r="C397" s="99" t="s">
        <v>543</v>
      </c>
      <c r="D397" s="59">
        <f>D394+D396</f>
        <v>5030884</v>
      </c>
      <c r="E397" s="59">
        <f t="shared" ref="E397:O397" si="164">E394+E396</f>
        <v>2830884</v>
      </c>
      <c r="F397" s="59">
        <f t="shared" si="164"/>
        <v>0</v>
      </c>
      <c r="G397" s="59">
        <f t="shared" si="164"/>
        <v>0</v>
      </c>
      <c r="H397" s="59">
        <f t="shared" si="164"/>
        <v>2200000</v>
      </c>
      <c r="I397" s="59">
        <f t="shared" si="164"/>
        <v>178971153</v>
      </c>
      <c r="J397" s="59">
        <f t="shared" si="164"/>
        <v>178971153</v>
      </c>
      <c r="K397" s="59">
        <f t="shared" si="164"/>
        <v>0</v>
      </c>
      <c r="L397" s="59">
        <f t="shared" si="164"/>
        <v>0</v>
      </c>
      <c r="M397" s="59">
        <f t="shared" si="164"/>
        <v>0</v>
      </c>
      <c r="N397" s="59">
        <f t="shared" si="164"/>
        <v>178971153</v>
      </c>
      <c r="O397" s="59">
        <f t="shared" si="164"/>
        <v>184002037</v>
      </c>
      <c r="P397" s="184"/>
    </row>
    <row r="398" spans="1:16" s="28" customFormat="1" ht="31.5" hidden="1" x14ac:dyDescent="0.25">
      <c r="A398" s="57" t="s">
        <v>253</v>
      </c>
      <c r="B398" s="57" t="s">
        <v>77</v>
      </c>
      <c r="C398" s="61" t="s">
        <v>326</v>
      </c>
      <c r="D398" s="59">
        <f>'дод 2 '!E669</f>
        <v>0</v>
      </c>
      <c r="E398" s="59">
        <f>'дод 2 '!F669</f>
        <v>0</v>
      </c>
      <c r="F398" s="59">
        <f>'дод 2 '!G669</f>
        <v>0</v>
      </c>
      <c r="G398" s="59">
        <f>'дод 2 '!H669</f>
        <v>0</v>
      </c>
      <c r="H398" s="59">
        <f>'дод 2 '!I669</f>
        <v>0</v>
      </c>
      <c r="I398" s="59">
        <f>'дод 2 '!J669</f>
        <v>30000</v>
      </c>
      <c r="J398" s="59">
        <f>'дод 2 '!K669</f>
        <v>30000</v>
      </c>
      <c r="K398" s="59">
        <f>'дод 2 '!L669</f>
        <v>0</v>
      </c>
      <c r="L398" s="59">
        <f>'дод 2 '!M669</f>
        <v>0</v>
      </c>
      <c r="M398" s="59">
        <f>'дод 2 '!N669</f>
        <v>0</v>
      </c>
      <c r="N398" s="59">
        <f>'дод 2 '!O669</f>
        <v>30000</v>
      </c>
      <c r="O398" s="59">
        <f>'дод 2 '!P669</f>
        <v>30000</v>
      </c>
      <c r="P398" s="184"/>
    </row>
    <row r="399" spans="1:16" s="28" customFormat="1" hidden="1" x14ac:dyDescent="0.25">
      <c r="A399" s="57"/>
      <c r="B399" s="57"/>
      <c r="C399" s="99" t="s">
        <v>537</v>
      </c>
      <c r="D399" s="59">
        <f>'дод 2 '!E670</f>
        <v>0</v>
      </c>
      <c r="E399" s="59">
        <f>'дод 2 '!F670</f>
        <v>0</v>
      </c>
      <c r="F399" s="59">
        <f>'дод 2 '!G670</f>
        <v>0</v>
      </c>
      <c r="G399" s="59">
        <f>'дод 2 '!H670</f>
        <v>0</v>
      </c>
      <c r="H399" s="59">
        <f>'дод 2 '!I670</f>
        <v>0</v>
      </c>
      <c r="I399" s="59">
        <f>'дод 2 '!J670</f>
        <v>0</v>
      </c>
      <c r="J399" s="59">
        <f>'дод 2 '!K670</f>
        <v>0</v>
      </c>
      <c r="K399" s="59">
        <f>'дод 2 '!L670</f>
        <v>0</v>
      </c>
      <c r="L399" s="59">
        <f>'дод 2 '!M670</f>
        <v>0</v>
      </c>
      <c r="M399" s="59">
        <f>'дод 2 '!N670</f>
        <v>0</v>
      </c>
      <c r="N399" s="59">
        <f>'дод 2 '!O670</f>
        <v>0</v>
      </c>
      <c r="O399" s="59">
        <f>'дод 2 '!P670</f>
        <v>0</v>
      </c>
      <c r="P399" s="184"/>
    </row>
    <row r="400" spans="1:16" s="28" customFormat="1" hidden="1" x14ac:dyDescent="0.25">
      <c r="A400" s="57"/>
      <c r="B400" s="57"/>
      <c r="C400" s="99" t="s">
        <v>543</v>
      </c>
      <c r="D400" s="59">
        <f>D398+D399</f>
        <v>0</v>
      </c>
      <c r="E400" s="59">
        <f t="shared" ref="E400:O400" si="165">E398+E399</f>
        <v>0</v>
      </c>
      <c r="F400" s="59">
        <f t="shared" si="165"/>
        <v>0</v>
      </c>
      <c r="G400" s="59">
        <f t="shared" si="165"/>
        <v>0</v>
      </c>
      <c r="H400" s="59">
        <f t="shared" si="165"/>
        <v>0</v>
      </c>
      <c r="I400" s="59">
        <f t="shared" si="165"/>
        <v>30000</v>
      </c>
      <c r="J400" s="59">
        <f t="shared" si="165"/>
        <v>30000</v>
      </c>
      <c r="K400" s="59">
        <f t="shared" si="165"/>
        <v>0</v>
      </c>
      <c r="L400" s="59">
        <f t="shared" si="165"/>
        <v>0</v>
      </c>
      <c r="M400" s="59">
        <f t="shared" si="165"/>
        <v>0</v>
      </c>
      <c r="N400" s="59">
        <f t="shared" si="165"/>
        <v>30000</v>
      </c>
      <c r="O400" s="59">
        <f t="shared" si="165"/>
        <v>30000</v>
      </c>
      <c r="P400" s="184"/>
    </row>
    <row r="401" spans="1:16" s="28" customFormat="1" ht="78.75" hidden="1" x14ac:dyDescent="0.25">
      <c r="A401" s="57" t="s">
        <v>254</v>
      </c>
      <c r="B401" s="57" t="s">
        <v>77</v>
      </c>
      <c r="C401" s="61" t="s">
        <v>255</v>
      </c>
      <c r="D401" s="59">
        <f>'дод 2 '!E672</f>
        <v>0</v>
      </c>
      <c r="E401" s="59">
        <f>'дод 2 '!F672</f>
        <v>0</v>
      </c>
      <c r="F401" s="59">
        <f>'дод 2 '!G672</f>
        <v>0</v>
      </c>
      <c r="G401" s="59">
        <f>'дод 2 '!H672</f>
        <v>0</v>
      </c>
      <c r="H401" s="59">
        <f>'дод 2 '!I672</f>
        <v>0</v>
      </c>
      <c r="I401" s="59">
        <f>'дод 2 '!J672</f>
        <v>50000</v>
      </c>
      <c r="J401" s="59">
        <f>'дод 2 '!K672</f>
        <v>50000</v>
      </c>
      <c r="K401" s="59">
        <f>'дод 2 '!L672</f>
        <v>0</v>
      </c>
      <c r="L401" s="59">
        <f>'дод 2 '!M672</f>
        <v>0</v>
      </c>
      <c r="M401" s="59">
        <f>'дод 2 '!N672</f>
        <v>0</v>
      </c>
      <c r="N401" s="59">
        <f>'дод 2 '!O672</f>
        <v>50000</v>
      </c>
      <c r="O401" s="59">
        <f>'дод 2 '!P672</f>
        <v>50000</v>
      </c>
      <c r="P401" s="184"/>
    </row>
    <row r="402" spans="1:16" s="28" customFormat="1" hidden="1" x14ac:dyDescent="0.25">
      <c r="A402" s="57"/>
      <c r="B402" s="57"/>
      <c r="C402" s="99" t="s">
        <v>537</v>
      </c>
      <c r="D402" s="59">
        <f>'дод 2 '!E673</f>
        <v>0</v>
      </c>
      <c r="E402" s="59">
        <f>'дод 2 '!F673</f>
        <v>0</v>
      </c>
      <c r="F402" s="59">
        <f>'дод 2 '!G673</f>
        <v>0</v>
      </c>
      <c r="G402" s="59">
        <f>'дод 2 '!H673</f>
        <v>0</v>
      </c>
      <c r="H402" s="59">
        <f>'дод 2 '!I673</f>
        <v>0</v>
      </c>
      <c r="I402" s="59">
        <f>'дод 2 '!J673</f>
        <v>0</v>
      </c>
      <c r="J402" s="59">
        <f>'дод 2 '!K673</f>
        <v>0</v>
      </c>
      <c r="K402" s="59">
        <f>'дод 2 '!L673</f>
        <v>0</v>
      </c>
      <c r="L402" s="59">
        <f>'дод 2 '!M673</f>
        <v>0</v>
      </c>
      <c r="M402" s="59">
        <f>'дод 2 '!N673</f>
        <v>0</v>
      </c>
      <c r="N402" s="59">
        <f>'дод 2 '!O673</f>
        <v>0</v>
      </c>
      <c r="O402" s="59">
        <f>'дод 2 '!P673</f>
        <v>0</v>
      </c>
      <c r="P402" s="184"/>
    </row>
    <row r="403" spans="1:16" s="28" customFormat="1" hidden="1" x14ac:dyDescent="0.25">
      <c r="A403" s="57"/>
      <c r="B403" s="57"/>
      <c r="C403" s="99" t="s">
        <v>543</v>
      </c>
      <c r="D403" s="59">
        <f>D401+D402</f>
        <v>0</v>
      </c>
      <c r="E403" s="59">
        <f t="shared" ref="E403:O403" si="166">E401+E402</f>
        <v>0</v>
      </c>
      <c r="F403" s="59">
        <f t="shared" si="166"/>
        <v>0</v>
      </c>
      <c r="G403" s="59">
        <f t="shared" si="166"/>
        <v>0</v>
      </c>
      <c r="H403" s="59">
        <f t="shared" si="166"/>
        <v>0</v>
      </c>
      <c r="I403" s="59">
        <f t="shared" si="166"/>
        <v>50000</v>
      </c>
      <c r="J403" s="59">
        <f t="shared" si="166"/>
        <v>50000</v>
      </c>
      <c r="K403" s="59">
        <f t="shared" si="166"/>
        <v>0</v>
      </c>
      <c r="L403" s="59">
        <f t="shared" si="166"/>
        <v>0</v>
      </c>
      <c r="M403" s="59">
        <f t="shared" si="166"/>
        <v>0</v>
      </c>
      <c r="N403" s="59">
        <f t="shared" si="166"/>
        <v>50000</v>
      </c>
      <c r="O403" s="59">
        <f t="shared" si="166"/>
        <v>50000</v>
      </c>
      <c r="P403" s="184"/>
    </row>
    <row r="404" spans="1:16" s="28" customFormat="1" ht="31.5" hidden="1" x14ac:dyDescent="0.25">
      <c r="A404" s="57" t="s">
        <v>4</v>
      </c>
      <c r="B404" s="57" t="s">
        <v>77</v>
      </c>
      <c r="C404" s="61" t="s">
        <v>482</v>
      </c>
      <c r="D404" s="59">
        <f>'дод 2 '!E107+'дод 2 '!E517</f>
        <v>0</v>
      </c>
      <c r="E404" s="59">
        <f>'дод 2 '!F107+'дод 2 '!F517</f>
        <v>0</v>
      </c>
      <c r="F404" s="59">
        <f>'дод 2 '!G107+'дод 2 '!G517</f>
        <v>0</v>
      </c>
      <c r="G404" s="59">
        <f>'дод 2 '!H107+'дод 2 '!H517</f>
        <v>0</v>
      </c>
      <c r="H404" s="59">
        <f>'дод 2 '!I107+'дод 2 '!I517</f>
        <v>0</v>
      </c>
      <c r="I404" s="59">
        <f>'дод 2 '!J107+'дод 2 '!J517</f>
        <v>1580400</v>
      </c>
      <c r="J404" s="59">
        <f>'дод 2 '!K107+'дод 2 '!K517</f>
        <v>1580400</v>
      </c>
      <c r="K404" s="59">
        <f>'дод 2 '!L107+'дод 2 '!L517</f>
        <v>0</v>
      </c>
      <c r="L404" s="59">
        <f>'дод 2 '!M107+'дод 2 '!M517</f>
        <v>0</v>
      </c>
      <c r="M404" s="59">
        <f>'дод 2 '!N107+'дод 2 '!N517</f>
        <v>0</v>
      </c>
      <c r="N404" s="59">
        <f>'дод 2 '!O107+'дод 2 '!O517</f>
        <v>1580400</v>
      </c>
      <c r="O404" s="59">
        <f>'дод 2 '!P107+'дод 2 '!P517</f>
        <v>1580400</v>
      </c>
      <c r="P404" s="184"/>
    </row>
    <row r="405" spans="1:16" s="28" customFormat="1" hidden="1" x14ac:dyDescent="0.25">
      <c r="A405" s="57"/>
      <c r="B405" s="57"/>
      <c r="C405" s="99" t="s">
        <v>537</v>
      </c>
      <c r="D405" s="59">
        <f>'дод 2 '!E108+'дод 2 '!E518</f>
        <v>0</v>
      </c>
      <c r="E405" s="59">
        <f>'дод 2 '!F108+'дод 2 '!F518</f>
        <v>0</v>
      </c>
      <c r="F405" s="59">
        <f>'дод 2 '!G108+'дод 2 '!G518</f>
        <v>0</v>
      </c>
      <c r="G405" s="59">
        <f>'дод 2 '!H108+'дод 2 '!H518</f>
        <v>0</v>
      </c>
      <c r="H405" s="59">
        <f>'дод 2 '!I108+'дод 2 '!I518</f>
        <v>0</v>
      </c>
      <c r="I405" s="59">
        <f>'дод 2 '!J108+'дод 2 '!J518</f>
        <v>0</v>
      </c>
      <c r="J405" s="59">
        <f>'дод 2 '!K108+'дод 2 '!K518</f>
        <v>0</v>
      </c>
      <c r="K405" s="59">
        <f>'дод 2 '!L108+'дод 2 '!L518</f>
        <v>0</v>
      </c>
      <c r="L405" s="59">
        <f>'дод 2 '!M108+'дод 2 '!M518</f>
        <v>0</v>
      </c>
      <c r="M405" s="59">
        <f>'дод 2 '!N108+'дод 2 '!N518</f>
        <v>0</v>
      </c>
      <c r="N405" s="59">
        <f>'дод 2 '!O108+'дод 2 '!O518</f>
        <v>0</v>
      </c>
      <c r="O405" s="59">
        <f>'дод 2 '!P108+'дод 2 '!P518</f>
        <v>0</v>
      </c>
      <c r="P405" s="184"/>
    </row>
    <row r="406" spans="1:16" s="28" customFormat="1" hidden="1" x14ac:dyDescent="0.25">
      <c r="A406" s="57"/>
      <c r="B406" s="57"/>
      <c r="C406" s="99" t="s">
        <v>543</v>
      </c>
      <c r="D406" s="59">
        <f>D404+D405</f>
        <v>0</v>
      </c>
      <c r="E406" s="59">
        <f t="shared" ref="E406:O406" si="167">E404+E405</f>
        <v>0</v>
      </c>
      <c r="F406" s="59">
        <f t="shared" si="167"/>
        <v>0</v>
      </c>
      <c r="G406" s="59">
        <f t="shared" si="167"/>
        <v>0</v>
      </c>
      <c r="H406" s="59">
        <f t="shared" si="167"/>
        <v>0</v>
      </c>
      <c r="I406" s="59">
        <f t="shared" si="167"/>
        <v>1580400</v>
      </c>
      <c r="J406" s="59">
        <f t="shared" si="167"/>
        <v>1580400</v>
      </c>
      <c r="K406" s="59">
        <f t="shared" si="167"/>
        <v>0</v>
      </c>
      <c r="L406" s="59">
        <f t="shared" si="167"/>
        <v>0</v>
      </c>
      <c r="M406" s="59">
        <f t="shared" si="167"/>
        <v>0</v>
      </c>
      <c r="N406" s="59">
        <f t="shared" si="167"/>
        <v>1580400</v>
      </c>
      <c r="O406" s="59">
        <f t="shared" si="167"/>
        <v>1580400</v>
      </c>
      <c r="P406" s="184"/>
    </row>
    <row r="407" spans="1:16" s="28" customFormat="1" ht="31.5" hidden="1" x14ac:dyDescent="0.25">
      <c r="A407" s="57" t="s">
        <v>235</v>
      </c>
      <c r="B407" s="57" t="s">
        <v>77</v>
      </c>
      <c r="C407" s="61" t="s">
        <v>236</v>
      </c>
      <c r="D407" s="59">
        <f>'дод 2 '!E110</f>
        <v>441318</v>
      </c>
      <c r="E407" s="59">
        <f>'дод 2 '!F110</f>
        <v>441318</v>
      </c>
      <c r="F407" s="59">
        <f>'дод 2 '!G110</f>
        <v>0</v>
      </c>
      <c r="G407" s="59">
        <f>'дод 2 '!H110</f>
        <v>0</v>
      </c>
      <c r="H407" s="59">
        <f>'дод 2 '!I110</f>
        <v>0</v>
      </c>
      <c r="I407" s="59">
        <f>'дод 2 '!J110</f>
        <v>0</v>
      </c>
      <c r="J407" s="59">
        <f>'дод 2 '!K110</f>
        <v>0</v>
      </c>
      <c r="K407" s="59">
        <f>'дод 2 '!L110</f>
        <v>0</v>
      </c>
      <c r="L407" s="59">
        <f>'дод 2 '!M110</f>
        <v>0</v>
      </c>
      <c r="M407" s="59">
        <f>'дод 2 '!N110</f>
        <v>0</v>
      </c>
      <c r="N407" s="59">
        <f>'дод 2 '!O110</f>
        <v>0</v>
      </c>
      <c r="O407" s="59">
        <f>'дод 2 '!P110</f>
        <v>441318</v>
      </c>
      <c r="P407" s="184"/>
    </row>
    <row r="408" spans="1:16" s="28" customFormat="1" hidden="1" x14ac:dyDescent="0.25">
      <c r="A408" s="57"/>
      <c r="B408" s="57"/>
      <c r="C408" s="99" t="s">
        <v>537</v>
      </c>
      <c r="D408" s="59">
        <f>'дод 2 '!E111</f>
        <v>0</v>
      </c>
      <c r="E408" s="59">
        <f>'дод 2 '!F111</f>
        <v>0</v>
      </c>
      <c r="F408" s="59">
        <f>'дод 2 '!G111</f>
        <v>0</v>
      </c>
      <c r="G408" s="59">
        <f>'дод 2 '!H111</f>
        <v>0</v>
      </c>
      <c r="H408" s="59">
        <f>'дод 2 '!I111</f>
        <v>0</v>
      </c>
      <c r="I408" s="59">
        <f>'дод 2 '!J111</f>
        <v>0</v>
      </c>
      <c r="J408" s="59">
        <f>'дод 2 '!K111</f>
        <v>0</v>
      </c>
      <c r="K408" s="59">
        <f>'дод 2 '!L111</f>
        <v>0</v>
      </c>
      <c r="L408" s="59">
        <f>'дод 2 '!M111</f>
        <v>0</v>
      </c>
      <c r="M408" s="59">
        <f>'дод 2 '!N111</f>
        <v>0</v>
      </c>
      <c r="N408" s="59">
        <f>'дод 2 '!O111</f>
        <v>0</v>
      </c>
      <c r="O408" s="59">
        <f>'дод 2 '!P111</f>
        <v>0</v>
      </c>
      <c r="P408" s="184"/>
    </row>
    <row r="409" spans="1:16" s="28" customFormat="1" hidden="1" x14ac:dyDescent="0.25">
      <c r="A409" s="57"/>
      <c r="B409" s="57"/>
      <c r="C409" s="99" t="s">
        <v>543</v>
      </c>
      <c r="D409" s="59">
        <f>D407+D408</f>
        <v>441318</v>
      </c>
      <c r="E409" s="59">
        <f t="shared" ref="E409:I409" si="168">E407+E408</f>
        <v>441318</v>
      </c>
      <c r="F409" s="59">
        <f t="shared" si="168"/>
        <v>0</v>
      </c>
      <c r="G409" s="59">
        <f t="shared" si="168"/>
        <v>0</v>
      </c>
      <c r="H409" s="59">
        <f t="shared" si="168"/>
        <v>0</v>
      </c>
      <c r="I409" s="59">
        <f t="shared" si="168"/>
        <v>0</v>
      </c>
      <c r="J409" s="59">
        <f t="shared" ref="J409" si="169">J407+J408</f>
        <v>0</v>
      </c>
      <c r="K409" s="59">
        <f t="shared" ref="K409" si="170">K407+K408</f>
        <v>0</v>
      </c>
      <c r="L409" s="59">
        <f t="shared" ref="L409" si="171">L407+L408</f>
        <v>0</v>
      </c>
      <c r="M409" s="59">
        <f t="shared" ref="M409" si="172">M407+M408</f>
        <v>0</v>
      </c>
      <c r="N409" s="59">
        <f t="shared" ref="N409" si="173">N407+N408</f>
        <v>0</v>
      </c>
      <c r="O409" s="59">
        <f t="shared" ref="O409" si="174">O407+O408</f>
        <v>441318</v>
      </c>
      <c r="P409" s="184"/>
    </row>
    <row r="410" spans="1:16" s="29" customFormat="1" ht="126" hidden="1" x14ac:dyDescent="0.25">
      <c r="A410" s="57" t="s">
        <v>279</v>
      </c>
      <c r="B410" s="57" t="s">
        <v>77</v>
      </c>
      <c r="C410" s="61" t="s">
        <v>294</v>
      </c>
      <c r="D410" s="59">
        <f>'дод 2 '!E113+'дод 2 '!E520</f>
        <v>0</v>
      </c>
      <c r="E410" s="59">
        <f>'дод 2 '!F113+'дод 2 '!F520</f>
        <v>0</v>
      </c>
      <c r="F410" s="59">
        <f>'дод 2 '!G113+'дод 2 '!G520</f>
        <v>0</v>
      </c>
      <c r="G410" s="59">
        <f>'дод 2 '!H113+'дод 2 '!H520</f>
        <v>0</v>
      </c>
      <c r="H410" s="59">
        <f>'дод 2 '!I113+'дод 2 '!I520</f>
        <v>0</v>
      </c>
      <c r="I410" s="59">
        <f>'дод 2 '!J113+'дод 2 '!J520</f>
        <v>110000</v>
      </c>
      <c r="J410" s="59">
        <f>'дод 2 '!K113+'дод 2 '!K520</f>
        <v>0</v>
      </c>
      <c r="K410" s="59">
        <f>'дод 2 '!L113+'дод 2 '!L520</f>
        <v>110000</v>
      </c>
      <c r="L410" s="59">
        <f>'дод 2 '!M113+'дод 2 '!M520</f>
        <v>0</v>
      </c>
      <c r="M410" s="59">
        <f>'дод 2 '!N113+'дод 2 '!N520</f>
        <v>0</v>
      </c>
      <c r="N410" s="59">
        <f>'дод 2 '!O113+'дод 2 '!O520</f>
        <v>0</v>
      </c>
      <c r="O410" s="59">
        <f>'дод 2 '!P113+'дод 2 '!P520</f>
        <v>110000</v>
      </c>
      <c r="P410" s="184"/>
    </row>
    <row r="411" spans="1:16" s="29" customFormat="1" hidden="1" x14ac:dyDescent="0.25">
      <c r="A411" s="57"/>
      <c r="B411" s="57"/>
      <c r="C411" s="99" t="s">
        <v>537</v>
      </c>
      <c r="D411" s="59">
        <f>'дод 2 '!E114+'дод 2 '!E521</f>
        <v>0</v>
      </c>
      <c r="E411" s="59">
        <f>'дод 2 '!F114+'дод 2 '!F521</f>
        <v>0</v>
      </c>
      <c r="F411" s="59">
        <f>'дод 2 '!G114+'дод 2 '!G521</f>
        <v>0</v>
      </c>
      <c r="G411" s="59">
        <f>'дод 2 '!H114+'дод 2 '!H521</f>
        <v>0</v>
      </c>
      <c r="H411" s="59">
        <f>'дод 2 '!I114+'дод 2 '!I521</f>
        <v>0</v>
      </c>
      <c r="I411" s="59">
        <f>'дод 2 '!J114+'дод 2 '!J521</f>
        <v>0</v>
      </c>
      <c r="J411" s="59">
        <f>'дод 2 '!K114+'дод 2 '!K521</f>
        <v>0</v>
      </c>
      <c r="K411" s="59">
        <f>'дод 2 '!L114+'дод 2 '!L521</f>
        <v>0</v>
      </c>
      <c r="L411" s="59">
        <f>'дод 2 '!M114+'дод 2 '!M521</f>
        <v>0</v>
      </c>
      <c r="M411" s="59">
        <f>'дод 2 '!N114+'дод 2 '!N521</f>
        <v>0</v>
      </c>
      <c r="N411" s="59">
        <f>'дод 2 '!O114+'дод 2 '!O521</f>
        <v>0</v>
      </c>
      <c r="O411" s="59">
        <f>'дод 2 '!P114+'дод 2 '!P521</f>
        <v>0</v>
      </c>
      <c r="P411" s="184"/>
    </row>
    <row r="412" spans="1:16" s="29" customFormat="1" hidden="1" x14ac:dyDescent="0.25">
      <c r="A412" s="57"/>
      <c r="B412" s="57"/>
      <c r="C412" s="99" t="s">
        <v>543</v>
      </c>
      <c r="D412" s="59">
        <f>D410+D411</f>
        <v>0</v>
      </c>
      <c r="E412" s="59">
        <f t="shared" ref="E412:O412" si="175">E410+E411</f>
        <v>0</v>
      </c>
      <c r="F412" s="59">
        <f t="shared" si="175"/>
        <v>0</v>
      </c>
      <c r="G412" s="59">
        <f t="shared" si="175"/>
        <v>0</v>
      </c>
      <c r="H412" s="59">
        <f t="shared" si="175"/>
        <v>0</v>
      </c>
      <c r="I412" s="59">
        <f t="shared" si="175"/>
        <v>110000</v>
      </c>
      <c r="J412" s="59">
        <f t="shared" si="175"/>
        <v>0</v>
      </c>
      <c r="K412" s="59">
        <f t="shared" si="175"/>
        <v>110000</v>
      </c>
      <c r="L412" s="59">
        <f t="shared" si="175"/>
        <v>0</v>
      </c>
      <c r="M412" s="59">
        <f t="shared" si="175"/>
        <v>0</v>
      </c>
      <c r="N412" s="59">
        <f t="shared" si="175"/>
        <v>0</v>
      </c>
      <c r="O412" s="59">
        <f t="shared" si="175"/>
        <v>110000</v>
      </c>
      <c r="P412" s="184"/>
    </row>
    <row r="413" spans="1:16" s="29" customFormat="1" ht="31.5" hidden="1" x14ac:dyDescent="0.25">
      <c r="A413" s="57" t="s">
        <v>226</v>
      </c>
      <c r="B413" s="57" t="s">
        <v>77</v>
      </c>
      <c r="C413" s="61" t="s">
        <v>16</v>
      </c>
      <c r="D413" s="59">
        <f>'дод 2 '!E116+'дод 2 '!E690+'дод 2 '!E255+'дод 2 '!E642+'дод 2 '!E675</f>
        <v>2020800</v>
      </c>
      <c r="E413" s="59">
        <f>'дод 2 '!F116+'дод 2 '!F690+'дод 2 '!F255+'дод 2 '!F642+'дод 2 '!F675</f>
        <v>2020800</v>
      </c>
      <c r="F413" s="59">
        <f>'дод 2 '!G116+'дод 2 '!G690+'дод 2 '!G255+'дод 2 '!G642+'дод 2 '!G675</f>
        <v>0</v>
      </c>
      <c r="G413" s="59">
        <f>'дод 2 '!H116+'дод 2 '!H690+'дод 2 '!H255+'дод 2 '!H642+'дод 2 '!H675</f>
        <v>0</v>
      </c>
      <c r="H413" s="59">
        <f>'дод 2 '!I116+'дод 2 '!I690+'дод 2 '!I255+'дод 2 '!I642+'дод 2 '!I675</f>
        <v>0</v>
      </c>
      <c r="I413" s="59">
        <f>'дод 2 '!J116+'дод 2 '!J690+'дод 2 '!J255+'дод 2 '!J642+'дод 2 '!J675</f>
        <v>0</v>
      </c>
      <c r="J413" s="59">
        <f>'дод 2 '!K116+'дод 2 '!K690+'дод 2 '!K255+'дод 2 '!K642+'дод 2 '!K675</f>
        <v>0</v>
      </c>
      <c r="K413" s="59">
        <f>'дод 2 '!L116+'дод 2 '!L690+'дод 2 '!L255+'дод 2 '!L642+'дод 2 '!L675</f>
        <v>0</v>
      </c>
      <c r="L413" s="59">
        <f>'дод 2 '!M116+'дод 2 '!M690+'дод 2 '!M255+'дод 2 '!M642+'дод 2 '!M675</f>
        <v>0</v>
      </c>
      <c r="M413" s="59">
        <f>'дод 2 '!N116+'дод 2 '!N690+'дод 2 '!N255+'дод 2 '!N642+'дод 2 '!N675</f>
        <v>0</v>
      </c>
      <c r="N413" s="59">
        <f>'дод 2 '!O116+'дод 2 '!O690+'дод 2 '!O255+'дод 2 '!O642+'дод 2 '!O675</f>
        <v>0</v>
      </c>
      <c r="O413" s="59">
        <f>'дод 2 '!P116+'дод 2 '!P690+'дод 2 '!P255+'дод 2 '!P642+'дод 2 '!P675</f>
        <v>2020800</v>
      </c>
      <c r="P413" s="184"/>
    </row>
    <row r="414" spans="1:16" s="29" customFormat="1" hidden="1" x14ac:dyDescent="0.25">
      <c r="A414" s="57"/>
      <c r="B414" s="57"/>
      <c r="C414" s="99" t="s">
        <v>537</v>
      </c>
      <c r="D414" s="59">
        <f>'дод 2 '!E117+'дод 2 '!E691+'дод 2 '!E256+'дод 2 '!E643+'дод 2 '!E676</f>
        <v>0</v>
      </c>
      <c r="E414" s="59">
        <f>'дод 2 '!F117+'дод 2 '!F691+'дод 2 '!F256+'дод 2 '!F643+'дод 2 '!F676</f>
        <v>0</v>
      </c>
      <c r="F414" s="59">
        <f>'дод 2 '!G117+'дод 2 '!G691+'дод 2 '!G256+'дод 2 '!G643+'дод 2 '!G676</f>
        <v>0</v>
      </c>
      <c r="G414" s="59">
        <f>'дод 2 '!H117+'дод 2 '!H691+'дод 2 '!H256+'дод 2 '!H643+'дод 2 '!H676</f>
        <v>0</v>
      </c>
      <c r="H414" s="59">
        <f>'дод 2 '!I117+'дод 2 '!I691+'дод 2 '!I256+'дод 2 '!I643+'дод 2 '!I676</f>
        <v>0</v>
      </c>
      <c r="I414" s="59">
        <f>'дод 2 '!J117+'дод 2 '!J691+'дод 2 '!J256+'дод 2 '!J643+'дод 2 '!J676</f>
        <v>0</v>
      </c>
      <c r="J414" s="59">
        <f>'дод 2 '!K117+'дод 2 '!K691+'дод 2 '!K256+'дод 2 '!K643+'дод 2 '!K676</f>
        <v>0</v>
      </c>
      <c r="K414" s="59">
        <f>'дод 2 '!L117+'дод 2 '!L691+'дод 2 '!L256+'дод 2 '!L643+'дод 2 '!L676</f>
        <v>0</v>
      </c>
      <c r="L414" s="59">
        <f>'дод 2 '!M117+'дод 2 '!M691+'дод 2 '!M256+'дод 2 '!M643+'дод 2 '!M676</f>
        <v>0</v>
      </c>
      <c r="M414" s="59">
        <f>'дод 2 '!N117+'дод 2 '!N691+'дод 2 '!N256+'дод 2 '!N643+'дод 2 '!N676</f>
        <v>0</v>
      </c>
      <c r="N414" s="59">
        <f>'дод 2 '!O117+'дод 2 '!O691+'дод 2 '!O256+'дод 2 '!O643+'дод 2 '!O676</f>
        <v>0</v>
      </c>
      <c r="O414" s="59">
        <f>'дод 2 '!P117+'дод 2 '!P691+'дод 2 '!P256+'дод 2 '!P643+'дод 2 '!P676</f>
        <v>0</v>
      </c>
      <c r="P414" s="184"/>
    </row>
    <row r="415" spans="1:16" s="29" customFormat="1" hidden="1" x14ac:dyDescent="0.25">
      <c r="A415" s="57"/>
      <c r="B415" s="57"/>
      <c r="C415" s="99" t="s">
        <v>543</v>
      </c>
      <c r="D415" s="59">
        <f>D413+D414</f>
        <v>2020800</v>
      </c>
      <c r="E415" s="59">
        <f t="shared" ref="E415:O415" si="176">E413+E414</f>
        <v>2020800</v>
      </c>
      <c r="F415" s="59">
        <f t="shared" si="176"/>
        <v>0</v>
      </c>
      <c r="G415" s="59">
        <f t="shared" si="176"/>
        <v>0</v>
      </c>
      <c r="H415" s="59">
        <f t="shared" si="176"/>
        <v>0</v>
      </c>
      <c r="I415" s="59">
        <f t="shared" si="176"/>
        <v>0</v>
      </c>
      <c r="J415" s="59">
        <f t="shared" si="176"/>
        <v>0</v>
      </c>
      <c r="K415" s="59">
        <f t="shared" si="176"/>
        <v>0</v>
      </c>
      <c r="L415" s="59">
        <f t="shared" si="176"/>
        <v>0</v>
      </c>
      <c r="M415" s="59">
        <f t="shared" si="176"/>
        <v>0</v>
      </c>
      <c r="N415" s="59">
        <f t="shared" si="176"/>
        <v>0</v>
      </c>
      <c r="O415" s="59">
        <f t="shared" si="176"/>
        <v>2020800</v>
      </c>
      <c r="P415" s="184"/>
    </row>
    <row r="416" spans="1:16" s="27" customFormat="1" x14ac:dyDescent="0.25">
      <c r="A416" s="82" t="s">
        <v>89</v>
      </c>
      <c r="B416" s="83"/>
      <c r="C416" s="94" t="s">
        <v>497</v>
      </c>
      <c r="D416" s="79">
        <f t="shared" ref="D416:O416" si="177">D422+D437+D446+D458+D464+D467</f>
        <v>259929018</v>
      </c>
      <c r="E416" s="79">
        <f t="shared" si="177"/>
        <v>58091769</v>
      </c>
      <c r="F416" s="79">
        <f t="shared" si="177"/>
        <v>2400000</v>
      </c>
      <c r="G416" s="79">
        <f t="shared" si="177"/>
        <v>8094200</v>
      </c>
      <c r="H416" s="79">
        <f t="shared" si="177"/>
        <v>0</v>
      </c>
      <c r="I416" s="79">
        <f t="shared" si="177"/>
        <v>37217620</v>
      </c>
      <c r="J416" s="79">
        <f t="shared" si="177"/>
        <v>34983220</v>
      </c>
      <c r="K416" s="79">
        <f t="shared" si="177"/>
        <v>1642400</v>
      </c>
      <c r="L416" s="79">
        <f t="shared" si="177"/>
        <v>0</v>
      </c>
      <c r="M416" s="79">
        <f t="shared" si="177"/>
        <v>1600</v>
      </c>
      <c r="N416" s="79">
        <f t="shared" si="177"/>
        <v>35575220</v>
      </c>
      <c r="O416" s="79">
        <f t="shared" si="177"/>
        <v>297146638</v>
      </c>
      <c r="P416" s="184"/>
    </row>
    <row r="417" spans="1:16" s="31" customFormat="1" ht="78.75" hidden="1" x14ac:dyDescent="0.25">
      <c r="A417" s="84"/>
      <c r="B417" s="85"/>
      <c r="C417" s="86" t="s">
        <v>354</v>
      </c>
      <c r="D417" s="87">
        <f>D423</f>
        <v>0</v>
      </c>
      <c r="E417" s="87">
        <f t="shared" ref="E417:O417" si="178">E423</f>
        <v>0</v>
      </c>
      <c r="F417" s="87">
        <f t="shared" si="178"/>
        <v>0</v>
      </c>
      <c r="G417" s="87">
        <f t="shared" si="178"/>
        <v>0</v>
      </c>
      <c r="H417" s="87">
        <f t="shared" si="178"/>
        <v>0</v>
      </c>
      <c r="I417" s="87">
        <f t="shared" si="178"/>
        <v>0</v>
      </c>
      <c r="J417" s="87">
        <f t="shared" si="178"/>
        <v>0</v>
      </c>
      <c r="K417" s="87">
        <f t="shared" si="178"/>
        <v>0</v>
      </c>
      <c r="L417" s="87">
        <f t="shared" si="178"/>
        <v>0</v>
      </c>
      <c r="M417" s="87">
        <f t="shared" si="178"/>
        <v>0</v>
      </c>
      <c r="N417" s="87">
        <f t="shared" si="178"/>
        <v>0</v>
      </c>
      <c r="O417" s="87">
        <f t="shared" si="178"/>
        <v>0</v>
      </c>
      <c r="P417" s="184"/>
    </row>
    <row r="418" spans="1:16" s="29" customFormat="1" x14ac:dyDescent="0.25">
      <c r="A418" s="88"/>
      <c r="B418" s="91"/>
      <c r="C418" s="89" t="s">
        <v>537</v>
      </c>
      <c r="D418" s="90">
        <f>D424+D438+D447+D459+D465+D468</f>
        <v>-2300000</v>
      </c>
      <c r="E418" s="90">
        <f t="shared" ref="E418:O418" si="179">E424+E438+E447+E459+E465+E468</f>
        <v>0</v>
      </c>
      <c r="F418" s="90">
        <f t="shared" si="179"/>
        <v>0</v>
      </c>
      <c r="G418" s="90">
        <f t="shared" si="179"/>
        <v>0</v>
      </c>
      <c r="H418" s="90">
        <f t="shared" si="179"/>
        <v>0</v>
      </c>
      <c r="I418" s="90">
        <f t="shared" si="179"/>
        <v>0</v>
      </c>
      <c r="J418" s="90">
        <f t="shared" si="179"/>
        <v>0</v>
      </c>
      <c r="K418" s="90">
        <f t="shared" si="179"/>
        <v>0</v>
      </c>
      <c r="L418" s="90">
        <f t="shared" si="179"/>
        <v>0</v>
      </c>
      <c r="M418" s="90">
        <f t="shared" si="179"/>
        <v>0</v>
      </c>
      <c r="N418" s="90">
        <f t="shared" si="179"/>
        <v>0</v>
      </c>
      <c r="O418" s="90">
        <f t="shared" si="179"/>
        <v>-2300000</v>
      </c>
      <c r="P418" s="184"/>
    </row>
    <row r="419" spans="1:16" s="31" customFormat="1" ht="78.75" hidden="1" x14ac:dyDescent="0.25">
      <c r="A419" s="84"/>
      <c r="B419" s="85"/>
      <c r="C419" s="100" t="s">
        <v>354</v>
      </c>
      <c r="D419" s="87">
        <f>D425</f>
        <v>0</v>
      </c>
      <c r="E419" s="87">
        <f t="shared" ref="E419:O419" si="180">E425</f>
        <v>0</v>
      </c>
      <c r="F419" s="87">
        <f t="shared" si="180"/>
        <v>0</v>
      </c>
      <c r="G419" s="87">
        <f t="shared" si="180"/>
        <v>0</v>
      </c>
      <c r="H419" s="87">
        <f t="shared" si="180"/>
        <v>0</v>
      </c>
      <c r="I419" s="87">
        <f t="shared" si="180"/>
        <v>0</v>
      </c>
      <c r="J419" s="87">
        <f t="shared" si="180"/>
        <v>0</v>
      </c>
      <c r="K419" s="87">
        <f t="shared" si="180"/>
        <v>0</v>
      </c>
      <c r="L419" s="87">
        <f t="shared" si="180"/>
        <v>0</v>
      </c>
      <c r="M419" s="87">
        <f t="shared" si="180"/>
        <v>0</v>
      </c>
      <c r="N419" s="87">
        <f t="shared" si="180"/>
        <v>0</v>
      </c>
      <c r="O419" s="87">
        <f t="shared" si="180"/>
        <v>0</v>
      </c>
      <c r="P419" s="184"/>
    </row>
    <row r="420" spans="1:16" s="31" customFormat="1" x14ac:dyDescent="0.25">
      <c r="A420" s="84"/>
      <c r="B420" s="85"/>
      <c r="C420" s="100" t="s">
        <v>538</v>
      </c>
      <c r="D420" s="87">
        <f>D416+D418</f>
        <v>257629018</v>
      </c>
      <c r="E420" s="87">
        <f t="shared" ref="E420:O420" si="181">E416+E418</f>
        <v>58091769</v>
      </c>
      <c r="F420" s="87">
        <f t="shared" si="181"/>
        <v>2400000</v>
      </c>
      <c r="G420" s="87">
        <f t="shared" si="181"/>
        <v>8094200</v>
      </c>
      <c r="H420" s="87">
        <f t="shared" si="181"/>
        <v>0</v>
      </c>
      <c r="I420" s="87">
        <f t="shared" si="181"/>
        <v>37217620</v>
      </c>
      <c r="J420" s="87">
        <f t="shared" si="181"/>
        <v>34983220</v>
      </c>
      <c r="K420" s="87">
        <f t="shared" si="181"/>
        <v>1642400</v>
      </c>
      <c r="L420" s="87">
        <f t="shared" si="181"/>
        <v>0</v>
      </c>
      <c r="M420" s="87">
        <f t="shared" si="181"/>
        <v>1600</v>
      </c>
      <c r="N420" s="87">
        <f t="shared" si="181"/>
        <v>35575220</v>
      </c>
      <c r="O420" s="87">
        <f t="shared" si="181"/>
        <v>294846638</v>
      </c>
      <c r="P420" s="184"/>
    </row>
    <row r="421" spans="1:16" s="31" customFormat="1" ht="78.75" hidden="1" x14ac:dyDescent="0.25">
      <c r="A421" s="84"/>
      <c r="B421" s="85"/>
      <c r="C421" s="100" t="s">
        <v>354</v>
      </c>
      <c r="D421" s="87">
        <f>D417+D419</f>
        <v>0</v>
      </c>
      <c r="E421" s="87">
        <f t="shared" ref="E421:O421" si="182">E417+E419</f>
        <v>0</v>
      </c>
      <c r="F421" s="87">
        <f t="shared" si="182"/>
        <v>0</v>
      </c>
      <c r="G421" s="87">
        <f t="shared" si="182"/>
        <v>0</v>
      </c>
      <c r="H421" s="87">
        <f t="shared" si="182"/>
        <v>0</v>
      </c>
      <c r="I421" s="87">
        <f t="shared" si="182"/>
        <v>0</v>
      </c>
      <c r="J421" s="87">
        <f t="shared" si="182"/>
        <v>0</v>
      </c>
      <c r="K421" s="87">
        <f t="shared" si="182"/>
        <v>0</v>
      </c>
      <c r="L421" s="87">
        <f t="shared" si="182"/>
        <v>0</v>
      </c>
      <c r="M421" s="87">
        <f t="shared" si="182"/>
        <v>0</v>
      </c>
      <c r="N421" s="87">
        <f t="shared" si="182"/>
        <v>0</v>
      </c>
      <c r="O421" s="87">
        <f t="shared" si="182"/>
        <v>0</v>
      </c>
      <c r="P421" s="184"/>
    </row>
    <row r="422" spans="1:16" s="27" customFormat="1" ht="47.25" hidden="1" x14ac:dyDescent="0.25">
      <c r="A422" s="82" t="s">
        <v>91</v>
      </c>
      <c r="B422" s="83"/>
      <c r="C422" s="94" t="s">
        <v>508</v>
      </c>
      <c r="D422" s="79">
        <f t="shared" ref="D422:O422" si="183">D428+D431</f>
        <v>14730500</v>
      </c>
      <c r="E422" s="79">
        <f t="shared" si="183"/>
        <v>14730500</v>
      </c>
      <c r="F422" s="79">
        <f t="shared" si="183"/>
        <v>2400000</v>
      </c>
      <c r="G422" s="79">
        <f t="shared" si="183"/>
        <v>157500</v>
      </c>
      <c r="H422" s="79">
        <f t="shared" si="183"/>
        <v>0</v>
      </c>
      <c r="I422" s="79">
        <f>I428+I431</f>
        <v>34240120</v>
      </c>
      <c r="J422" s="79">
        <f t="shared" si="183"/>
        <v>34233220</v>
      </c>
      <c r="K422" s="79">
        <f t="shared" si="183"/>
        <v>6900</v>
      </c>
      <c r="L422" s="79">
        <f t="shared" si="183"/>
        <v>0</v>
      </c>
      <c r="M422" s="79">
        <f t="shared" si="183"/>
        <v>1600</v>
      </c>
      <c r="N422" s="79">
        <f t="shared" si="183"/>
        <v>34233220</v>
      </c>
      <c r="O422" s="79">
        <f t="shared" si="183"/>
        <v>48970620</v>
      </c>
      <c r="P422" s="184"/>
    </row>
    <row r="423" spans="1:16" s="31" customFormat="1" ht="78.75" hidden="1" x14ac:dyDescent="0.25">
      <c r="A423" s="84"/>
      <c r="B423" s="85"/>
      <c r="C423" s="100" t="str">
        <f>C432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423" s="87">
        <f>D432</f>
        <v>0</v>
      </c>
      <c r="E423" s="87">
        <f t="shared" ref="E423:O423" si="184">E432</f>
        <v>0</v>
      </c>
      <c r="F423" s="87">
        <f t="shared" si="184"/>
        <v>0</v>
      </c>
      <c r="G423" s="87">
        <f t="shared" si="184"/>
        <v>0</v>
      </c>
      <c r="H423" s="87">
        <f t="shared" si="184"/>
        <v>0</v>
      </c>
      <c r="I423" s="87">
        <f t="shared" si="184"/>
        <v>0</v>
      </c>
      <c r="J423" s="87">
        <f t="shared" si="184"/>
        <v>0</v>
      </c>
      <c r="K423" s="87">
        <f t="shared" si="184"/>
        <v>0</v>
      </c>
      <c r="L423" s="87">
        <f t="shared" si="184"/>
        <v>0</v>
      </c>
      <c r="M423" s="87">
        <f t="shared" si="184"/>
        <v>0</v>
      </c>
      <c r="N423" s="87">
        <f t="shared" si="184"/>
        <v>0</v>
      </c>
      <c r="O423" s="87">
        <f t="shared" si="184"/>
        <v>0</v>
      </c>
      <c r="P423" s="184"/>
    </row>
    <row r="424" spans="1:16" s="31" customFormat="1" hidden="1" x14ac:dyDescent="0.25">
      <c r="A424" s="84"/>
      <c r="B424" s="85"/>
      <c r="C424" s="100" t="s">
        <v>537</v>
      </c>
      <c r="D424" s="87">
        <f>D429+D433</f>
        <v>0</v>
      </c>
      <c r="E424" s="87">
        <f t="shared" ref="E424:O424" si="185">E429+E433</f>
        <v>0</v>
      </c>
      <c r="F424" s="87">
        <f t="shared" si="185"/>
        <v>0</v>
      </c>
      <c r="G424" s="87">
        <f t="shared" si="185"/>
        <v>0</v>
      </c>
      <c r="H424" s="87">
        <f t="shared" si="185"/>
        <v>0</v>
      </c>
      <c r="I424" s="87">
        <f t="shared" si="185"/>
        <v>0</v>
      </c>
      <c r="J424" s="87">
        <f t="shared" si="185"/>
        <v>0</v>
      </c>
      <c r="K424" s="87">
        <f t="shared" si="185"/>
        <v>0</v>
      </c>
      <c r="L424" s="87">
        <f t="shared" si="185"/>
        <v>0</v>
      </c>
      <c r="M424" s="87">
        <f t="shared" si="185"/>
        <v>0</v>
      </c>
      <c r="N424" s="87">
        <f t="shared" si="185"/>
        <v>0</v>
      </c>
      <c r="O424" s="87">
        <f t="shared" si="185"/>
        <v>0</v>
      </c>
      <c r="P424" s="184"/>
    </row>
    <row r="425" spans="1:16" s="31" customFormat="1" ht="78.75" hidden="1" x14ac:dyDescent="0.25">
      <c r="A425" s="84"/>
      <c r="B425" s="85"/>
      <c r="C425" s="100" t="s">
        <v>354</v>
      </c>
      <c r="D425" s="87">
        <f>D434</f>
        <v>0</v>
      </c>
      <c r="E425" s="87">
        <f t="shared" ref="E425:O425" si="186">E434</f>
        <v>0</v>
      </c>
      <c r="F425" s="87">
        <f t="shared" si="186"/>
        <v>0</v>
      </c>
      <c r="G425" s="87">
        <f t="shared" si="186"/>
        <v>0</v>
      </c>
      <c r="H425" s="87">
        <f t="shared" si="186"/>
        <v>0</v>
      </c>
      <c r="I425" s="87">
        <f t="shared" si="186"/>
        <v>0</v>
      </c>
      <c r="J425" s="87">
        <f t="shared" si="186"/>
        <v>0</v>
      </c>
      <c r="K425" s="87">
        <f t="shared" si="186"/>
        <v>0</v>
      </c>
      <c r="L425" s="87">
        <f t="shared" si="186"/>
        <v>0</v>
      </c>
      <c r="M425" s="87">
        <f t="shared" si="186"/>
        <v>0</v>
      </c>
      <c r="N425" s="87">
        <f t="shared" si="186"/>
        <v>0</v>
      </c>
      <c r="O425" s="87">
        <f t="shared" si="186"/>
        <v>0</v>
      </c>
      <c r="P425" s="184"/>
    </row>
    <row r="426" spans="1:16" s="31" customFormat="1" hidden="1" x14ac:dyDescent="0.25">
      <c r="A426" s="84"/>
      <c r="B426" s="85"/>
      <c r="C426" s="100" t="s">
        <v>538</v>
      </c>
      <c r="D426" s="87">
        <f>D422+D424</f>
        <v>14730500</v>
      </c>
      <c r="E426" s="87">
        <f t="shared" ref="E426:O426" si="187">E422+E424</f>
        <v>14730500</v>
      </c>
      <c r="F426" s="87">
        <f t="shared" si="187"/>
        <v>2400000</v>
      </c>
      <c r="G426" s="87">
        <f t="shared" si="187"/>
        <v>157500</v>
      </c>
      <c r="H426" s="87">
        <f t="shared" si="187"/>
        <v>0</v>
      </c>
      <c r="I426" s="87">
        <f t="shared" si="187"/>
        <v>34240120</v>
      </c>
      <c r="J426" s="87">
        <f t="shared" si="187"/>
        <v>34233220</v>
      </c>
      <c r="K426" s="87">
        <f t="shared" si="187"/>
        <v>6900</v>
      </c>
      <c r="L426" s="87">
        <f t="shared" si="187"/>
        <v>0</v>
      </c>
      <c r="M426" s="87">
        <f t="shared" si="187"/>
        <v>1600</v>
      </c>
      <c r="N426" s="87">
        <f t="shared" si="187"/>
        <v>34233220</v>
      </c>
      <c r="O426" s="87">
        <f t="shared" si="187"/>
        <v>48970620</v>
      </c>
      <c r="P426" s="184"/>
    </row>
    <row r="427" spans="1:16" s="31" customFormat="1" ht="78.75" hidden="1" x14ac:dyDescent="0.25">
      <c r="A427" s="84"/>
      <c r="B427" s="85"/>
      <c r="C427" s="100" t="s">
        <v>354</v>
      </c>
      <c r="D427" s="87">
        <f>D423+D425</f>
        <v>0</v>
      </c>
      <c r="E427" s="87">
        <f t="shared" ref="E427:O427" si="188">E423+E425</f>
        <v>0</v>
      </c>
      <c r="F427" s="87">
        <f t="shared" si="188"/>
        <v>0</v>
      </c>
      <c r="G427" s="87">
        <f t="shared" si="188"/>
        <v>0</v>
      </c>
      <c r="H427" s="87">
        <f t="shared" si="188"/>
        <v>0</v>
      </c>
      <c r="I427" s="87">
        <f t="shared" si="188"/>
        <v>0</v>
      </c>
      <c r="J427" s="87">
        <f t="shared" si="188"/>
        <v>0</v>
      </c>
      <c r="K427" s="87">
        <f t="shared" si="188"/>
        <v>0</v>
      </c>
      <c r="L427" s="87">
        <f t="shared" si="188"/>
        <v>0</v>
      </c>
      <c r="M427" s="87">
        <f t="shared" si="188"/>
        <v>0</v>
      </c>
      <c r="N427" s="87">
        <f t="shared" si="188"/>
        <v>0</v>
      </c>
      <c r="O427" s="87">
        <f t="shared" si="188"/>
        <v>0</v>
      </c>
      <c r="P427" s="184"/>
    </row>
    <row r="428" spans="1:16" s="27" customFormat="1" ht="47.25" hidden="1" x14ac:dyDescent="0.25">
      <c r="A428" s="57" t="s">
        <v>6</v>
      </c>
      <c r="B428" s="57" t="s">
        <v>84</v>
      </c>
      <c r="C428" s="61" t="s">
        <v>280</v>
      </c>
      <c r="D428" s="59">
        <f>'дод 2 '!E119+'дод 2 '!E523</f>
        <v>11599400</v>
      </c>
      <c r="E428" s="59">
        <f>'дод 2 '!F119+'дод 2 '!F523</f>
        <v>11599400</v>
      </c>
      <c r="F428" s="59">
        <f>'дод 2 '!G119+'дод 2 '!G523</f>
        <v>0</v>
      </c>
      <c r="G428" s="59">
        <f>'дод 2 '!H119+'дод 2 '!H523</f>
        <v>48500</v>
      </c>
      <c r="H428" s="59">
        <f>'дод 2 '!I119+'дод 2 '!I523</f>
        <v>0</v>
      </c>
      <c r="I428" s="59">
        <f>'дод 2 '!J119+'дод 2 '!J523</f>
        <v>34233220</v>
      </c>
      <c r="J428" s="59">
        <f>'дод 2 '!K119+'дод 2 '!K523</f>
        <v>34233220</v>
      </c>
      <c r="K428" s="59">
        <f>'дод 2 '!L119+'дод 2 '!L523</f>
        <v>0</v>
      </c>
      <c r="L428" s="59">
        <f>'дод 2 '!M119+'дод 2 '!M523</f>
        <v>0</v>
      </c>
      <c r="M428" s="59">
        <f>'дод 2 '!N119+'дод 2 '!N523</f>
        <v>0</v>
      </c>
      <c r="N428" s="59">
        <f>'дод 2 '!O119+'дод 2 '!O523</f>
        <v>34233220</v>
      </c>
      <c r="O428" s="59">
        <f>'дод 2 '!P119+'дод 2 '!P523</f>
        <v>45832620</v>
      </c>
      <c r="P428" s="184"/>
    </row>
    <row r="429" spans="1:16" s="27" customFormat="1" hidden="1" x14ac:dyDescent="0.25">
      <c r="A429" s="57"/>
      <c r="B429" s="57"/>
      <c r="C429" s="61" t="s">
        <v>537</v>
      </c>
      <c r="D429" s="59">
        <f>'дод 2 '!E120+'дод 2 '!E524</f>
        <v>0</v>
      </c>
      <c r="E429" s="59">
        <f>'дод 2 '!F120+'дод 2 '!F524</f>
        <v>0</v>
      </c>
      <c r="F429" s="59">
        <f>'дод 2 '!G120+'дод 2 '!G524</f>
        <v>0</v>
      </c>
      <c r="G429" s="59">
        <f>'дод 2 '!H120+'дод 2 '!H524</f>
        <v>0</v>
      </c>
      <c r="H429" s="59">
        <f>'дод 2 '!I120+'дод 2 '!I524</f>
        <v>0</v>
      </c>
      <c r="I429" s="59">
        <f>'дод 2 '!J120+'дод 2 '!J524</f>
        <v>0</v>
      </c>
      <c r="J429" s="59">
        <f>'дод 2 '!K120+'дод 2 '!K524</f>
        <v>0</v>
      </c>
      <c r="K429" s="59">
        <f>'дод 2 '!L120+'дод 2 '!L524</f>
        <v>0</v>
      </c>
      <c r="L429" s="59">
        <f>'дод 2 '!M120+'дод 2 '!M524</f>
        <v>0</v>
      </c>
      <c r="M429" s="59">
        <f>'дод 2 '!N120+'дод 2 '!N524</f>
        <v>0</v>
      </c>
      <c r="N429" s="59">
        <f>'дод 2 '!O120+'дод 2 '!O524</f>
        <v>0</v>
      </c>
      <c r="O429" s="59">
        <f>'дод 2 '!P120+'дод 2 '!P524</f>
        <v>0</v>
      </c>
      <c r="P429" s="184"/>
    </row>
    <row r="430" spans="1:16" s="27" customFormat="1" hidden="1" x14ac:dyDescent="0.25">
      <c r="A430" s="57"/>
      <c r="B430" s="57"/>
      <c r="C430" s="61" t="s">
        <v>538</v>
      </c>
      <c r="D430" s="59">
        <f>D428+D429</f>
        <v>11599400</v>
      </c>
      <c r="E430" s="59">
        <f t="shared" ref="E430:O430" si="189">E428+E429</f>
        <v>11599400</v>
      </c>
      <c r="F430" s="59">
        <f t="shared" si="189"/>
        <v>0</v>
      </c>
      <c r="G430" s="59">
        <f t="shared" si="189"/>
        <v>48500</v>
      </c>
      <c r="H430" s="59">
        <f t="shared" si="189"/>
        <v>0</v>
      </c>
      <c r="I430" s="59">
        <f t="shared" si="189"/>
        <v>34233220</v>
      </c>
      <c r="J430" s="59">
        <f t="shared" si="189"/>
        <v>34233220</v>
      </c>
      <c r="K430" s="59">
        <f t="shared" si="189"/>
        <v>0</v>
      </c>
      <c r="L430" s="59">
        <f t="shared" si="189"/>
        <v>0</v>
      </c>
      <c r="M430" s="59">
        <f t="shared" si="189"/>
        <v>0</v>
      </c>
      <c r="N430" s="59">
        <f t="shared" si="189"/>
        <v>34233220</v>
      </c>
      <c r="O430" s="59">
        <f t="shared" si="189"/>
        <v>45832620</v>
      </c>
      <c r="P430" s="184"/>
    </row>
    <row r="431" spans="1:16" s="28" customFormat="1" hidden="1" x14ac:dyDescent="0.25">
      <c r="A431" s="57" t="s">
        <v>140</v>
      </c>
      <c r="B431" s="67" t="s">
        <v>84</v>
      </c>
      <c r="C431" s="61" t="s">
        <v>530</v>
      </c>
      <c r="D431" s="59">
        <f>'дод 2 '!E122</f>
        <v>3131100</v>
      </c>
      <c r="E431" s="59">
        <f>'дод 2 '!F122</f>
        <v>3131100</v>
      </c>
      <c r="F431" s="59">
        <f>'дод 2 '!G122</f>
        <v>2400000</v>
      </c>
      <c r="G431" s="59">
        <f>'дод 2 '!H122</f>
        <v>109000</v>
      </c>
      <c r="H431" s="59">
        <f>'дод 2 '!I122</f>
        <v>0</v>
      </c>
      <c r="I431" s="59">
        <f>'дод 2 '!J122</f>
        <v>6900</v>
      </c>
      <c r="J431" s="59">
        <f>'дод 2 '!K122</f>
        <v>0</v>
      </c>
      <c r="K431" s="59">
        <f>'дод 2 '!L122</f>
        <v>6900</v>
      </c>
      <c r="L431" s="59">
        <f>'дод 2 '!M122</f>
        <v>0</v>
      </c>
      <c r="M431" s="59">
        <f>'дод 2 '!N122</f>
        <v>1600</v>
      </c>
      <c r="N431" s="59">
        <f>'дод 2 '!O122</f>
        <v>0</v>
      </c>
      <c r="O431" s="59">
        <f>'дод 2 '!P122</f>
        <v>3138000</v>
      </c>
      <c r="P431" s="184"/>
    </row>
    <row r="432" spans="1:16" s="29" customFormat="1" ht="63" hidden="1" x14ac:dyDescent="0.25">
      <c r="A432" s="88"/>
      <c r="B432" s="91"/>
      <c r="C432" s="89" t="s">
        <v>354</v>
      </c>
      <c r="D432" s="90">
        <f>'дод 2 '!E123</f>
        <v>0</v>
      </c>
      <c r="E432" s="90">
        <f>'дод 2 '!F123</f>
        <v>0</v>
      </c>
      <c r="F432" s="90">
        <f>'дод 2 '!G123</f>
        <v>0</v>
      </c>
      <c r="G432" s="90">
        <f>'дод 2 '!H123</f>
        <v>0</v>
      </c>
      <c r="H432" s="90">
        <f>'дод 2 '!I123</f>
        <v>0</v>
      </c>
      <c r="I432" s="90">
        <f>'дод 2 '!J123</f>
        <v>0</v>
      </c>
      <c r="J432" s="90">
        <f>'дод 2 '!K123</f>
        <v>0</v>
      </c>
      <c r="K432" s="90">
        <f>'дод 2 '!L123</f>
        <v>0</v>
      </c>
      <c r="L432" s="90">
        <f>'дод 2 '!M123</f>
        <v>0</v>
      </c>
      <c r="M432" s="90">
        <f>'дод 2 '!N123</f>
        <v>0</v>
      </c>
      <c r="N432" s="90">
        <f>'дод 2 '!O123</f>
        <v>0</v>
      </c>
      <c r="O432" s="90">
        <f>'дод 2 '!P123</f>
        <v>0</v>
      </c>
      <c r="P432" s="184"/>
    </row>
    <row r="433" spans="1:16" s="29" customFormat="1" hidden="1" x14ac:dyDescent="0.25">
      <c r="A433" s="88"/>
      <c r="B433" s="91"/>
      <c r="C433" s="68" t="s">
        <v>537</v>
      </c>
      <c r="D433" s="59">
        <f>'дод 2 '!E124</f>
        <v>0</v>
      </c>
      <c r="E433" s="59">
        <f>'дод 2 '!F124</f>
        <v>0</v>
      </c>
      <c r="F433" s="59">
        <f>'дод 2 '!G124</f>
        <v>0</v>
      </c>
      <c r="G433" s="59">
        <f>'дод 2 '!H124</f>
        <v>0</v>
      </c>
      <c r="H433" s="59">
        <f>'дод 2 '!I124</f>
        <v>0</v>
      </c>
      <c r="I433" s="59">
        <f>'дод 2 '!J124</f>
        <v>0</v>
      </c>
      <c r="J433" s="59">
        <f>'дод 2 '!K124</f>
        <v>0</v>
      </c>
      <c r="K433" s="59">
        <f>'дод 2 '!L124</f>
        <v>0</v>
      </c>
      <c r="L433" s="59">
        <f>'дод 2 '!M124</f>
        <v>0</v>
      </c>
      <c r="M433" s="59">
        <f>'дод 2 '!N124</f>
        <v>0</v>
      </c>
      <c r="N433" s="59">
        <f>'дод 2 '!O124</f>
        <v>0</v>
      </c>
      <c r="O433" s="59">
        <f>'дод 2 '!P124</f>
        <v>0</v>
      </c>
      <c r="P433" s="184"/>
    </row>
    <row r="434" spans="1:16" s="29" customFormat="1" ht="63" hidden="1" x14ac:dyDescent="0.25">
      <c r="A434" s="88"/>
      <c r="B434" s="91"/>
      <c r="C434" s="89" t="s">
        <v>354</v>
      </c>
      <c r="D434" s="90">
        <f>'дод 2 '!E125</f>
        <v>0</v>
      </c>
      <c r="E434" s="90">
        <f>'дод 2 '!F125</f>
        <v>0</v>
      </c>
      <c r="F434" s="90">
        <f>'дод 2 '!G125</f>
        <v>0</v>
      </c>
      <c r="G434" s="90">
        <f>'дод 2 '!H125</f>
        <v>0</v>
      </c>
      <c r="H434" s="90">
        <f>'дод 2 '!I125</f>
        <v>0</v>
      </c>
      <c r="I434" s="90">
        <f>'дод 2 '!J125</f>
        <v>0</v>
      </c>
      <c r="J434" s="90">
        <f>'дод 2 '!K125</f>
        <v>0</v>
      </c>
      <c r="K434" s="90">
        <f>'дод 2 '!L125</f>
        <v>0</v>
      </c>
      <c r="L434" s="90">
        <f>'дод 2 '!M125</f>
        <v>0</v>
      </c>
      <c r="M434" s="90">
        <f>'дод 2 '!N125</f>
        <v>0</v>
      </c>
      <c r="N434" s="90">
        <f>'дод 2 '!O125</f>
        <v>0</v>
      </c>
      <c r="O434" s="90">
        <f>'дод 2 '!P125</f>
        <v>0</v>
      </c>
      <c r="P434" s="184"/>
    </row>
    <row r="435" spans="1:16" s="29" customFormat="1" hidden="1" x14ac:dyDescent="0.25">
      <c r="A435" s="88"/>
      <c r="B435" s="91"/>
      <c r="C435" s="68" t="s">
        <v>538</v>
      </c>
      <c r="D435" s="59">
        <f>D431+D433</f>
        <v>3131100</v>
      </c>
      <c r="E435" s="59">
        <f t="shared" ref="E435:O435" si="190">E431+E433</f>
        <v>3131100</v>
      </c>
      <c r="F435" s="59">
        <f t="shared" si="190"/>
        <v>2400000</v>
      </c>
      <c r="G435" s="59">
        <f t="shared" si="190"/>
        <v>109000</v>
      </c>
      <c r="H435" s="59">
        <f t="shared" si="190"/>
        <v>0</v>
      </c>
      <c r="I435" s="59">
        <f t="shared" si="190"/>
        <v>6900</v>
      </c>
      <c r="J435" s="59">
        <f t="shared" si="190"/>
        <v>0</v>
      </c>
      <c r="K435" s="59">
        <f t="shared" si="190"/>
        <v>6900</v>
      </c>
      <c r="L435" s="59">
        <f t="shared" si="190"/>
        <v>0</v>
      </c>
      <c r="M435" s="59">
        <f t="shared" si="190"/>
        <v>1600</v>
      </c>
      <c r="N435" s="59">
        <f t="shared" si="190"/>
        <v>0</v>
      </c>
      <c r="O435" s="59">
        <f t="shared" si="190"/>
        <v>3138000</v>
      </c>
      <c r="P435" s="184"/>
    </row>
    <row r="436" spans="1:16" s="29" customFormat="1" ht="63" hidden="1" x14ac:dyDescent="0.25">
      <c r="A436" s="88"/>
      <c r="B436" s="91"/>
      <c r="C436" s="68" t="s">
        <v>354</v>
      </c>
      <c r="D436" s="59">
        <f>D432+D434</f>
        <v>0</v>
      </c>
      <c r="E436" s="59">
        <f t="shared" ref="E436:O436" si="191">E432+E434</f>
        <v>0</v>
      </c>
      <c r="F436" s="59">
        <f t="shared" si="191"/>
        <v>0</v>
      </c>
      <c r="G436" s="59">
        <f t="shared" si="191"/>
        <v>0</v>
      </c>
      <c r="H436" s="59">
        <f t="shared" si="191"/>
        <v>0</v>
      </c>
      <c r="I436" s="59">
        <f t="shared" si="191"/>
        <v>0</v>
      </c>
      <c r="J436" s="59">
        <f t="shared" si="191"/>
        <v>0</v>
      </c>
      <c r="K436" s="59">
        <f t="shared" si="191"/>
        <v>0</v>
      </c>
      <c r="L436" s="59">
        <f t="shared" si="191"/>
        <v>0</v>
      </c>
      <c r="M436" s="59">
        <f t="shared" si="191"/>
        <v>0</v>
      </c>
      <c r="N436" s="59">
        <f t="shared" si="191"/>
        <v>0</v>
      </c>
      <c r="O436" s="59">
        <f t="shared" si="191"/>
        <v>0</v>
      </c>
      <c r="P436" s="184"/>
    </row>
    <row r="437" spans="1:16" s="27" customFormat="1" hidden="1" x14ac:dyDescent="0.25">
      <c r="A437" s="82" t="s">
        <v>237</v>
      </c>
      <c r="B437" s="82"/>
      <c r="C437" s="101" t="s">
        <v>238</v>
      </c>
      <c r="D437" s="79">
        <f>D440+D443</f>
        <v>40269200</v>
      </c>
      <c r="E437" s="79">
        <f t="shared" ref="E437:O437" si="192">E440+E443</f>
        <v>40269200</v>
      </c>
      <c r="F437" s="79">
        <f t="shared" si="192"/>
        <v>0</v>
      </c>
      <c r="G437" s="79">
        <f t="shared" si="192"/>
        <v>7936700</v>
      </c>
      <c r="H437" s="79">
        <f t="shared" si="192"/>
        <v>0</v>
      </c>
      <c r="I437" s="79">
        <f t="shared" si="192"/>
        <v>750000</v>
      </c>
      <c r="J437" s="79">
        <f t="shared" si="192"/>
        <v>750000</v>
      </c>
      <c r="K437" s="79">
        <f t="shared" si="192"/>
        <v>0</v>
      </c>
      <c r="L437" s="79">
        <f t="shared" si="192"/>
        <v>0</v>
      </c>
      <c r="M437" s="79">
        <f t="shared" si="192"/>
        <v>0</v>
      </c>
      <c r="N437" s="79">
        <f t="shared" si="192"/>
        <v>750000</v>
      </c>
      <c r="O437" s="79">
        <f t="shared" si="192"/>
        <v>41019200</v>
      </c>
      <c r="P437" s="184"/>
    </row>
    <row r="438" spans="1:16" s="27" customFormat="1" hidden="1" x14ac:dyDescent="0.25">
      <c r="A438" s="82"/>
      <c r="B438" s="82"/>
      <c r="C438" s="101" t="s">
        <v>537</v>
      </c>
      <c r="D438" s="79">
        <f>D441+D444</f>
        <v>0</v>
      </c>
      <c r="E438" s="79">
        <f t="shared" ref="E438:O438" si="193">E441+E444</f>
        <v>0</v>
      </c>
      <c r="F438" s="79">
        <f t="shared" si="193"/>
        <v>0</v>
      </c>
      <c r="G438" s="79">
        <f t="shared" si="193"/>
        <v>0</v>
      </c>
      <c r="H438" s="79">
        <f t="shared" si="193"/>
        <v>0</v>
      </c>
      <c r="I438" s="79">
        <f t="shared" si="193"/>
        <v>0</v>
      </c>
      <c r="J438" s="79">
        <f t="shared" si="193"/>
        <v>0</v>
      </c>
      <c r="K438" s="79">
        <f t="shared" si="193"/>
        <v>0</v>
      </c>
      <c r="L438" s="79">
        <f t="shared" si="193"/>
        <v>0</v>
      </c>
      <c r="M438" s="79">
        <f t="shared" si="193"/>
        <v>0</v>
      </c>
      <c r="N438" s="79">
        <f t="shared" si="193"/>
        <v>0</v>
      </c>
      <c r="O438" s="79">
        <f t="shared" si="193"/>
        <v>0</v>
      </c>
      <c r="P438" s="184"/>
    </row>
    <row r="439" spans="1:16" s="27" customFormat="1" hidden="1" x14ac:dyDescent="0.25">
      <c r="A439" s="82"/>
      <c r="B439" s="82"/>
      <c r="C439" s="101" t="s">
        <v>538</v>
      </c>
      <c r="D439" s="79">
        <f>D437+D438</f>
        <v>40269200</v>
      </c>
      <c r="E439" s="79">
        <f t="shared" ref="E439:O439" si="194">E437+E438</f>
        <v>40269200</v>
      </c>
      <c r="F439" s="79">
        <f t="shared" si="194"/>
        <v>0</v>
      </c>
      <c r="G439" s="79">
        <f t="shared" si="194"/>
        <v>7936700</v>
      </c>
      <c r="H439" s="79">
        <f t="shared" si="194"/>
        <v>0</v>
      </c>
      <c r="I439" s="79">
        <f t="shared" si="194"/>
        <v>750000</v>
      </c>
      <c r="J439" s="79">
        <f t="shared" si="194"/>
        <v>750000</v>
      </c>
      <c r="K439" s="79">
        <f t="shared" si="194"/>
        <v>0</v>
      </c>
      <c r="L439" s="79">
        <f t="shared" si="194"/>
        <v>0</v>
      </c>
      <c r="M439" s="79">
        <f t="shared" si="194"/>
        <v>0</v>
      </c>
      <c r="N439" s="79">
        <f t="shared" si="194"/>
        <v>750000</v>
      </c>
      <c r="O439" s="79">
        <f t="shared" si="194"/>
        <v>41019200</v>
      </c>
      <c r="P439" s="184"/>
    </row>
    <row r="440" spans="1:16" s="28" customFormat="1" hidden="1" x14ac:dyDescent="0.25">
      <c r="A440" s="57" t="s">
        <v>231</v>
      </c>
      <c r="B440" s="67" t="s">
        <v>232</v>
      </c>
      <c r="C440" s="61" t="s">
        <v>233</v>
      </c>
      <c r="D440" s="59">
        <f>'дод 2 '!E128+'дод 2 '!E526</f>
        <v>743000</v>
      </c>
      <c r="E440" s="59">
        <f>'дод 2 '!F128+'дод 2 '!F526</f>
        <v>743000</v>
      </c>
      <c r="F440" s="59">
        <f>'дод 2 '!G128+'дод 2 '!G526</f>
        <v>0</v>
      </c>
      <c r="G440" s="59">
        <f>'дод 2 '!H128+'дод 2 '!H526</f>
        <v>546600</v>
      </c>
      <c r="H440" s="59">
        <f>'дод 2 '!I128+'дод 2 '!I526</f>
        <v>0</v>
      </c>
      <c r="I440" s="59">
        <f>'дод 2 '!J128+'дод 2 '!J526</f>
        <v>0</v>
      </c>
      <c r="J440" s="59">
        <f>'дод 2 '!K128+'дод 2 '!K526</f>
        <v>0</v>
      </c>
      <c r="K440" s="59">
        <f>'дод 2 '!L128+'дод 2 '!L526</f>
        <v>0</v>
      </c>
      <c r="L440" s="59">
        <f>'дод 2 '!M128+'дод 2 '!M526</f>
        <v>0</v>
      </c>
      <c r="M440" s="59">
        <f>'дод 2 '!N128+'дод 2 '!N526</f>
        <v>0</v>
      </c>
      <c r="N440" s="59">
        <f>'дод 2 '!O128+'дод 2 '!O526</f>
        <v>0</v>
      </c>
      <c r="O440" s="59">
        <f>'дод 2 '!P128+'дод 2 '!P526</f>
        <v>743000</v>
      </c>
      <c r="P440" s="184"/>
    </row>
    <row r="441" spans="1:16" s="28" customFormat="1" hidden="1" x14ac:dyDescent="0.25">
      <c r="A441" s="57"/>
      <c r="B441" s="67"/>
      <c r="C441" s="61" t="s">
        <v>537</v>
      </c>
      <c r="D441" s="59">
        <f>'дод 2 '!E129+'дод 2 '!E527</f>
        <v>0</v>
      </c>
      <c r="E441" s="59">
        <f>'дод 2 '!F129+'дод 2 '!F527</f>
        <v>0</v>
      </c>
      <c r="F441" s="59">
        <f>'дод 2 '!G129+'дод 2 '!G527</f>
        <v>0</v>
      </c>
      <c r="G441" s="59">
        <f>'дод 2 '!H129+'дод 2 '!H527</f>
        <v>0</v>
      </c>
      <c r="H441" s="59">
        <f>'дод 2 '!I129+'дод 2 '!I527</f>
        <v>0</v>
      </c>
      <c r="I441" s="59">
        <f>'дод 2 '!J129+'дод 2 '!J527</f>
        <v>0</v>
      </c>
      <c r="J441" s="59">
        <f>'дод 2 '!K129+'дод 2 '!K527</f>
        <v>0</v>
      </c>
      <c r="K441" s="59">
        <f>'дод 2 '!L129+'дод 2 '!L527</f>
        <v>0</v>
      </c>
      <c r="L441" s="59">
        <f>'дод 2 '!M129+'дод 2 '!M527</f>
        <v>0</v>
      </c>
      <c r="M441" s="59">
        <f>'дод 2 '!N129+'дод 2 '!N527</f>
        <v>0</v>
      </c>
      <c r="N441" s="59">
        <f>'дод 2 '!O129+'дод 2 '!O527</f>
        <v>0</v>
      </c>
      <c r="O441" s="59">
        <f>'дод 2 '!P129+'дод 2 '!P527</f>
        <v>0</v>
      </c>
      <c r="P441" s="184"/>
    </row>
    <row r="442" spans="1:16" s="28" customFormat="1" hidden="1" x14ac:dyDescent="0.25">
      <c r="A442" s="57"/>
      <c r="B442" s="67"/>
      <c r="C442" s="61" t="s">
        <v>538</v>
      </c>
      <c r="D442" s="59">
        <f>D440+D441</f>
        <v>743000</v>
      </c>
      <c r="E442" s="59">
        <f t="shared" ref="E442:O442" si="195">E440+E441</f>
        <v>743000</v>
      </c>
      <c r="F442" s="59">
        <f t="shared" si="195"/>
        <v>0</v>
      </c>
      <c r="G442" s="59">
        <f t="shared" si="195"/>
        <v>546600</v>
      </c>
      <c r="H442" s="59">
        <f t="shared" si="195"/>
        <v>0</v>
      </c>
      <c r="I442" s="59">
        <f t="shared" si="195"/>
        <v>0</v>
      </c>
      <c r="J442" s="59">
        <f t="shared" si="195"/>
        <v>0</v>
      </c>
      <c r="K442" s="59">
        <f t="shared" si="195"/>
        <v>0</v>
      </c>
      <c r="L442" s="59">
        <f t="shared" si="195"/>
        <v>0</v>
      </c>
      <c r="M442" s="59">
        <f t="shared" si="195"/>
        <v>0</v>
      </c>
      <c r="N442" s="59">
        <f t="shared" si="195"/>
        <v>0</v>
      </c>
      <c r="O442" s="59">
        <f t="shared" si="195"/>
        <v>743000</v>
      </c>
      <c r="P442" s="184"/>
    </row>
    <row r="443" spans="1:16" s="28" customFormat="1" hidden="1" x14ac:dyDescent="0.25">
      <c r="A443" s="57">
        <v>8240</v>
      </c>
      <c r="B443" s="67" t="s">
        <v>232</v>
      </c>
      <c r="C443" s="61" t="s">
        <v>478</v>
      </c>
      <c r="D443" s="59">
        <f>'дод 2 '!E131+'дод 2 '!E529+'дод 2 '!E261</f>
        <v>39526200</v>
      </c>
      <c r="E443" s="59">
        <f>'дод 2 '!F131+'дод 2 '!F529+'дод 2 '!F261</f>
        <v>39526200</v>
      </c>
      <c r="F443" s="59">
        <f>'дод 2 '!G131+'дод 2 '!G529+'дод 2 '!G261</f>
        <v>0</v>
      </c>
      <c r="G443" s="59">
        <f>'дод 2 '!H131+'дод 2 '!H529+'дод 2 '!H261</f>
        <v>7390100</v>
      </c>
      <c r="H443" s="59">
        <f>'дод 2 '!I131+'дод 2 '!I529+'дод 2 '!I261</f>
        <v>0</v>
      </c>
      <c r="I443" s="59">
        <f>'дод 2 '!J131+'дод 2 '!J529+'дод 2 '!J261</f>
        <v>750000</v>
      </c>
      <c r="J443" s="59">
        <f>'дод 2 '!K131+'дод 2 '!K529+'дод 2 '!K261</f>
        <v>750000</v>
      </c>
      <c r="K443" s="59">
        <f>'дод 2 '!L131+'дод 2 '!L529+'дод 2 '!L261</f>
        <v>0</v>
      </c>
      <c r="L443" s="59">
        <f>'дод 2 '!M131+'дод 2 '!M529+'дод 2 '!M261</f>
        <v>0</v>
      </c>
      <c r="M443" s="59">
        <f>'дод 2 '!N131+'дод 2 '!N529+'дод 2 '!N261</f>
        <v>0</v>
      </c>
      <c r="N443" s="59">
        <f>'дод 2 '!O131+'дод 2 '!O529+'дод 2 '!O261</f>
        <v>750000</v>
      </c>
      <c r="O443" s="59">
        <f>'дод 2 '!P131+'дод 2 '!P529+'дод 2 '!P261</f>
        <v>40276200</v>
      </c>
      <c r="P443" s="184"/>
    </row>
    <row r="444" spans="1:16" s="28" customFormat="1" hidden="1" x14ac:dyDescent="0.25">
      <c r="A444" s="57"/>
      <c r="B444" s="67"/>
      <c r="C444" s="61" t="s">
        <v>537</v>
      </c>
      <c r="D444" s="59">
        <f>'дод 2 '!E132+'дод 2 '!E530+'дод 2 '!E262</f>
        <v>0</v>
      </c>
      <c r="E444" s="59">
        <f>'дод 2 '!F132+'дод 2 '!F530+'дод 2 '!F262</f>
        <v>0</v>
      </c>
      <c r="F444" s="59">
        <f>'дод 2 '!G132+'дод 2 '!G530+'дод 2 '!G262</f>
        <v>0</v>
      </c>
      <c r="G444" s="59">
        <f>'дод 2 '!H132+'дод 2 '!H530+'дод 2 '!H262</f>
        <v>0</v>
      </c>
      <c r="H444" s="59">
        <f>'дод 2 '!I132+'дод 2 '!I530+'дод 2 '!I262</f>
        <v>0</v>
      </c>
      <c r="I444" s="59">
        <f>'дод 2 '!J132+'дод 2 '!J530+'дод 2 '!J262</f>
        <v>0</v>
      </c>
      <c r="J444" s="59">
        <f>'дод 2 '!K132+'дод 2 '!K530+'дод 2 '!K262</f>
        <v>0</v>
      </c>
      <c r="K444" s="59">
        <f>'дод 2 '!L132+'дод 2 '!L530+'дод 2 '!L262</f>
        <v>0</v>
      </c>
      <c r="L444" s="59">
        <f>'дод 2 '!M132+'дод 2 '!M530+'дод 2 '!M262</f>
        <v>0</v>
      </c>
      <c r="M444" s="59">
        <f>'дод 2 '!N132+'дод 2 '!N530+'дод 2 '!N262</f>
        <v>0</v>
      </c>
      <c r="N444" s="59">
        <f>'дод 2 '!O132+'дод 2 '!O530+'дод 2 '!O262</f>
        <v>0</v>
      </c>
      <c r="O444" s="59">
        <f>'дод 2 '!P132+'дод 2 '!P530+'дод 2 '!P262</f>
        <v>0</v>
      </c>
      <c r="P444" s="184"/>
    </row>
    <row r="445" spans="1:16" s="28" customFormat="1" hidden="1" x14ac:dyDescent="0.25">
      <c r="A445" s="57"/>
      <c r="B445" s="67"/>
      <c r="C445" s="61" t="s">
        <v>538</v>
      </c>
      <c r="D445" s="59">
        <f>D443+D444</f>
        <v>39526200</v>
      </c>
      <c r="E445" s="59">
        <f t="shared" ref="E445:O445" si="196">E443+E444</f>
        <v>39526200</v>
      </c>
      <c r="F445" s="59">
        <f t="shared" si="196"/>
        <v>0</v>
      </c>
      <c r="G445" s="59">
        <f t="shared" si="196"/>
        <v>7390100</v>
      </c>
      <c r="H445" s="59">
        <f t="shared" si="196"/>
        <v>0</v>
      </c>
      <c r="I445" s="59">
        <f t="shared" si="196"/>
        <v>750000</v>
      </c>
      <c r="J445" s="59">
        <f t="shared" si="196"/>
        <v>750000</v>
      </c>
      <c r="K445" s="59">
        <f t="shared" si="196"/>
        <v>0</v>
      </c>
      <c r="L445" s="59">
        <f t="shared" si="196"/>
        <v>0</v>
      </c>
      <c r="M445" s="59">
        <f t="shared" si="196"/>
        <v>0</v>
      </c>
      <c r="N445" s="59">
        <f t="shared" si="196"/>
        <v>750000</v>
      </c>
      <c r="O445" s="59">
        <f t="shared" si="196"/>
        <v>40276200</v>
      </c>
      <c r="P445" s="184"/>
    </row>
    <row r="446" spans="1:16" s="27" customFormat="1" ht="31.5" hidden="1" x14ac:dyDescent="0.25">
      <c r="A446" s="82" t="s">
        <v>5</v>
      </c>
      <c r="B446" s="83"/>
      <c r="C446" s="94" t="s">
        <v>7</v>
      </c>
      <c r="D446" s="79">
        <f>D455+D452+D449</f>
        <v>75000</v>
      </c>
      <c r="E446" s="79">
        <f t="shared" ref="E446:N446" si="197">E455+E452+E449</f>
        <v>75000</v>
      </c>
      <c r="F446" s="79">
        <f t="shared" si="197"/>
        <v>0</v>
      </c>
      <c r="G446" s="79">
        <f t="shared" si="197"/>
        <v>0</v>
      </c>
      <c r="H446" s="79">
        <f t="shared" si="197"/>
        <v>0</v>
      </c>
      <c r="I446" s="79">
        <f>I455+I452+I449</f>
        <v>2227500</v>
      </c>
      <c r="J446" s="79">
        <f t="shared" si="197"/>
        <v>0</v>
      </c>
      <c r="K446" s="79">
        <f t="shared" si="197"/>
        <v>1635500</v>
      </c>
      <c r="L446" s="79">
        <f t="shared" si="197"/>
        <v>0</v>
      </c>
      <c r="M446" s="79">
        <f t="shared" si="197"/>
        <v>0</v>
      </c>
      <c r="N446" s="79">
        <f t="shared" si="197"/>
        <v>592000</v>
      </c>
      <c r="O446" s="79">
        <f>O455+O452+O449</f>
        <v>2302500</v>
      </c>
      <c r="P446" s="184"/>
    </row>
    <row r="447" spans="1:16" s="27" customFormat="1" hidden="1" x14ac:dyDescent="0.25">
      <c r="A447" s="82"/>
      <c r="B447" s="83"/>
      <c r="C447" s="94" t="s">
        <v>537</v>
      </c>
      <c r="D447" s="79">
        <f>D450+D453+D456</f>
        <v>0</v>
      </c>
      <c r="E447" s="79">
        <f t="shared" ref="E447:O447" si="198">E450+E453+E456</f>
        <v>0</v>
      </c>
      <c r="F447" s="79">
        <f t="shared" si="198"/>
        <v>0</v>
      </c>
      <c r="G447" s="79">
        <f t="shared" si="198"/>
        <v>0</v>
      </c>
      <c r="H447" s="79">
        <f t="shared" si="198"/>
        <v>0</v>
      </c>
      <c r="I447" s="79">
        <f t="shared" si="198"/>
        <v>0</v>
      </c>
      <c r="J447" s="79">
        <f t="shared" si="198"/>
        <v>0</v>
      </c>
      <c r="K447" s="79">
        <f t="shared" si="198"/>
        <v>0</v>
      </c>
      <c r="L447" s="79">
        <f t="shared" si="198"/>
        <v>0</v>
      </c>
      <c r="M447" s="79">
        <f t="shared" si="198"/>
        <v>0</v>
      </c>
      <c r="N447" s="79">
        <f t="shared" si="198"/>
        <v>0</v>
      </c>
      <c r="O447" s="79">
        <f t="shared" si="198"/>
        <v>0</v>
      </c>
      <c r="P447" s="184"/>
    </row>
    <row r="448" spans="1:16" s="27" customFormat="1" hidden="1" x14ac:dyDescent="0.25">
      <c r="A448" s="82"/>
      <c r="B448" s="83"/>
      <c r="C448" s="94" t="s">
        <v>538</v>
      </c>
      <c r="D448" s="79">
        <f>D447+D446</f>
        <v>75000</v>
      </c>
      <c r="E448" s="79">
        <f t="shared" ref="E448:O448" si="199">E447+E446</f>
        <v>75000</v>
      </c>
      <c r="F448" s="79">
        <f t="shared" si="199"/>
        <v>0</v>
      </c>
      <c r="G448" s="79">
        <f t="shared" si="199"/>
        <v>0</v>
      </c>
      <c r="H448" s="79">
        <f t="shared" si="199"/>
        <v>0</v>
      </c>
      <c r="I448" s="79">
        <f t="shared" si="199"/>
        <v>2227500</v>
      </c>
      <c r="J448" s="79">
        <f t="shared" si="199"/>
        <v>0</v>
      </c>
      <c r="K448" s="79">
        <f t="shared" si="199"/>
        <v>1635500</v>
      </c>
      <c r="L448" s="79">
        <f t="shared" si="199"/>
        <v>0</v>
      </c>
      <c r="M448" s="79">
        <f t="shared" si="199"/>
        <v>0</v>
      </c>
      <c r="N448" s="79">
        <f t="shared" si="199"/>
        <v>592000</v>
      </c>
      <c r="O448" s="79">
        <f t="shared" si="199"/>
        <v>2302500</v>
      </c>
      <c r="P448" s="184"/>
    </row>
    <row r="449" spans="1:16" s="27" customFormat="1" hidden="1" x14ac:dyDescent="0.25">
      <c r="A449" s="57">
        <v>8312</v>
      </c>
      <c r="B449" s="66" t="s">
        <v>515</v>
      </c>
      <c r="C449" s="61" t="s">
        <v>516</v>
      </c>
      <c r="D449" s="59">
        <f>'дод 2 '!E532</f>
        <v>0</v>
      </c>
      <c r="E449" s="59">
        <f>'дод 2 '!F532</f>
        <v>0</v>
      </c>
      <c r="F449" s="59">
        <f>'дод 2 '!G532</f>
        <v>0</v>
      </c>
      <c r="G449" s="59">
        <f>'дод 2 '!H532</f>
        <v>0</v>
      </c>
      <c r="H449" s="59">
        <f>'дод 2 '!I532</f>
        <v>0</v>
      </c>
      <c r="I449" s="59">
        <f>'дод 2 '!J532</f>
        <v>0</v>
      </c>
      <c r="J449" s="59">
        <f>'дод 2 '!K532</f>
        <v>0</v>
      </c>
      <c r="K449" s="59">
        <f>'дод 2 '!L532</f>
        <v>0</v>
      </c>
      <c r="L449" s="59">
        <f>'дод 2 '!M532</f>
        <v>0</v>
      </c>
      <c r="M449" s="59">
        <f>'дод 2 '!N532</f>
        <v>0</v>
      </c>
      <c r="N449" s="59">
        <f>'дод 2 '!O532</f>
        <v>0</v>
      </c>
      <c r="O449" s="59">
        <f>'дод 2 '!P532</f>
        <v>0</v>
      </c>
      <c r="P449" s="184"/>
    </row>
    <row r="450" spans="1:16" s="27" customFormat="1" hidden="1" x14ac:dyDescent="0.25">
      <c r="A450" s="57"/>
      <c r="B450" s="66"/>
      <c r="C450" s="61" t="s">
        <v>537</v>
      </c>
      <c r="D450" s="59">
        <f>'дод 2 '!E533</f>
        <v>0</v>
      </c>
      <c r="E450" s="59">
        <f>'дод 2 '!F533</f>
        <v>0</v>
      </c>
      <c r="F450" s="59">
        <f>'дод 2 '!G533</f>
        <v>0</v>
      </c>
      <c r="G450" s="59">
        <f>'дод 2 '!H533</f>
        <v>0</v>
      </c>
      <c r="H450" s="59">
        <f>'дод 2 '!I533</f>
        <v>0</v>
      </c>
      <c r="I450" s="59">
        <f>'дод 2 '!J533</f>
        <v>0</v>
      </c>
      <c r="J450" s="59">
        <f>'дод 2 '!K533</f>
        <v>0</v>
      </c>
      <c r="K450" s="59">
        <f>'дод 2 '!L533</f>
        <v>0</v>
      </c>
      <c r="L450" s="59">
        <f>'дод 2 '!M533</f>
        <v>0</v>
      </c>
      <c r="M450" s="59">
        <f>'дод 2 '!N533</f>
        <v>0</v>
      </c>
      <c r="N450" s="59">
        <f>'дод 2 '!O533</f>
        <v>0</v>
      </c>
      <c r="O450" s="59">
        <f>'дод 2 '!P533</f>
        <v>0</v>
      </c>
      <c r="P450" s="184"/>
    </row>
    <row r="451" spans="1:16" s="27" customFormat="1" hidden="1" x14ac:dyDescent="0.25">
      <c r="A451" s="57"/>
      <c r="B451" s="66"/>
      <c r="C451" s="61" t="s">
        <v>538</v>
      </c>
      <c r="D451" s="59">
        <f>D449+D450</f>
        <v>0</v>
      </c>
      <c r="E451" s="59">
        <f t="shared" ref="E451:O451" si="200">E449+E450</f>
        <v>0</v>
      </c>
      <c r="F451" s="59">
        <f t="shared" si="200"/>
        <v>0</v>
      </c>
      <c r="G451" s="59">
        <f t="shared" si="200"/>
        <v>0</v>
      </c>
      <c r="H451" s="59">
        <f t="shared" si="200"/>
        <v>0</v>
      </c>
      <c r="I451" s="59">
        <f t="shared" si="200"/>
        <v>0</v>
      </c>
      <c r="J451" s="59">
        <f t="shared" si="200"/>
        <v>0</v>
      </c>
      <c r="K451" s="59">
        <f t="shared" si="200"/>
        <v>0</v>
      </c>
      <c r="L451" s="59">
        <f t="shared" si="200"/>
        <v>0</v>
      </c>
      <c r="M451" s="59">
        <f t="shared" si="200"/>
        <v>0</v>
      </c>
      <c r="N451" s="59">
        <f t="shared" si="200"/>
        <v>0</v>
      </c>
      <c r="O451" s="59">
        <f t="shared" si="200"/>
        <v>0</v>
      </c>
      <c r="P451" s="184"/>
    </row>
    <row r="452" spans="1:16" s="27" customFormat="1" ht="31.5" hidden="1" x14ac:dyDescent="0.25">
      <c r="A452" s="57">
        <v>8330</v>
      </c>
      <c r="B452" s="81" t="s">
        <v>87</v>
      </c>
      <c r="C452" s="61" t="s">
        <v>328</v>
      </c>
      <c r="D452" s="59">
        <f>'дод 2 '!E693</f>
        <v>75000</v>
      </c>
      <c r="E452" s="59">
        <f>'дод 2 '!F693</f>
        <v>75000</v>
      </c>
      <c r="F452" s="59">
        <f>'дод 2 '!G693</f>
        <v>0</v>
      </c>
      <c r="G452" s="59">
        <f>'дод 2 '!H693</f>
        <v>0</v>
      </c>
      <c r="H452" s="59">
        <f>'дод 2 '!I693</f>
        <v>0</v>
      </c>
      <c r="I452" s="59">
        <f>'дод 2 '!J693</f>
        <v>0</v>
      </c>
      <c r="J452" s="59">
        <f>'дод 2 '!K693</f>
        <v>0</v>
      </c>
      <c r="K452" s="59">
        <f>'дод 2 '!L693</f>
        <v>0</v>
      </c>
      <c r="L452" s="59">
        <f>'дод 2 '!M693</f>
        <v>0</v>
      </c>
      <c r="M452" s="59">
        <f>'дод 2 '!N693</f>
        <v>0</v>
      </c>
      <c r="N452" s="59">
        <f>'дод 2 '!O693</f>
        <v>0</v>
      </c>
      <c r="O452" s="59">
        <f>'дод 2 '!P693</f>
        <v>75000</v>
      </c>
      <c r="P452" s="184"/>
    </row>
    <row r="453" spans="1:16" s="27" customFormat="1" hidden="1" x14ac:dyDescent="0.25">
      <c r="A453" s="57"/>
      <c r="B453" s="81"/>
      <c r="C453" s="61" t="s">
        <v>537</v>
      </c>
      <c r="D453" s="59">
        <f>'дод 2 '!E694</f>
        <v>0</v>
      </c>
      <c r="E453" s="59">
        <f>'дод 2 '!F694</f>
        <v>0</v>
      </c>
      <c r="F453" s="59">
        <f>'дод 2 '!G694</f>
        <v>0</v>
      </c>
      <c r="G453" s="59">
        <f>'дод 2 '!H694</f>
        <v>0</v>
      </c>
      <c r="H453" s="59">
        <f>'дод 2 '!I694</f>
        <v>0</v>
      </c>
      <c r="I453" s="59">
        <f>'дод 2 '!J694</f>
        <v>0</v>
      </c>
      <c r="J453" s="59">
        <f>'дод 2 '!K694</f>
        <v>0</v>
      </c>
      <c r="K453" s="59">
        <f>'дод 2 '!L694</f>
        <v>0</v>
      </c>
      <c r="L453" s="59">
        <f>'дод 2 '!M694</f>
        <v>0</v>
      </c>
      <c r="M453" s="59">
        <f>'дод 2 '!N694</f>
        <v>0</v>
      </c>
      <c r="N453" s="59">
        <f>'дод 2 '!O694</f>
        <v>0</v>
      </c>
      <c r="O453" s="59">
        <f>'дод 2 '!P694</f>
        <v>0</v>
      </c>
      <c r="P453" s="184"/>
    </row>
    <row r="454" spans="1:16" s="27" customFormat="1" hidden="1" x14ac:dyDescent="0.25">
      <c r="A454" s="57"/>
      <c r="B454" s="81"/>
      <c r="C454" s="61" t="s">
        <v>538</v>
      </c>
      <c r="D454" s="59">
        <f>D452+D453</f>
        <v>75000</v>
      </c>
      <c r="E454" s="59">
        <f t="shared" ref="E454:O454" si="201">E452+E453</f>
        <v>75000</v>
      </c>
      <c r="F454" s="59">
        <f t="shared" si="201"/>
        <v>0</v>
      </c>
      <c r="G454" s="59">
        <f t="shared" si="201"/>
        <v>0</v>
      </c>
      <c r="H454" s="59">
        <f t="shared" si="201"/>
        <v>0</v>
      </c>
      <c r="I454" s="59">
        <f t="shared" si="201"/>
        <v>0</v>
      </c>
      <c r="J454" s="59">
        <f t="shared" si="201"/>
        <v>0</v>
      </c>
      <c r="K454" s="59">
        <f t="shared" si="201"/>
        <v>0</v>
      </c>
      <c r="L454" s="59">
        <f t="shared" si="201"/>
        <v>0</v>
      </c>
      <c r="M454" s="59">
        <f t="shared" si="201"/>
        <v>0</v>
      </c>
      <c r="N454" s="59">
        <f t="shared" si="201"/>
        <v>0</v>
      </c>
      <c r="O454" s="59">
        <f t="shared" si="201"/>
        <v>75000</v>
      </c>
      <c r="P454" s="184"/>
    </row>
    <row r="455" spans="1:16" s="27" customFormat="1" ht="31.5" hidden="1" x14ac:dyDescent="0.25">
      <c r="A455" s="57" t="s">
        <v>8</v>
      </c>
      <c r="B455" s="57" t="s">
        <v>87</v>
      </c>
      <c r="C455" s="61" t="s">
        <v>9</v>
      </c>
      <c r="D455" s="59">
        <f>'дод 2 '!E134+'дод 2 '!E264+'дод 2 '!E535+'дод 2 '!E696+'дод 2 '!E450</f>
        <v>0</v>
      </c>
      <c r="E455" s="59">
        <f>'дод 2 '!F134+'дод 2 '!F264+'дод 2 '!F535+'дод 2 '!F696+'дод 2 '!F450</f>
        <v>0</v>
      </c>
      <c r="F455" s="59">
        <f>'дод 2 '!G134+'дод 2 '!G264+'дод 2 '!G535+'дод 2 '!G696+'дод 2 '!G450</f>
        <v>0</v>
      </c>
      <c r="G455" s="59">
        <f>'дод 2 '!H134+'дод 2 '!H264+'дод 2 '!H535+'дод 2 '!H696+'дод 2 '!H450</f>
        <v>0</v>
      </c>
      <c r="H455" s="59">
        <f>'дод 2 '!I134+'дод 2 '!I264+'дод 2 '!I535+'дод 2 '!I696+'дод 2 '!I450</f>
        <v>0</v>
      </c>
      <c r="I455" s="59">
        <f>'дод 2 '!J134+'дод 2 '!J264+'дод 2 '!J535+'дод 2 '!J696+'дод 2 '!J450</f>
        <v>2227500</v>
      </c>
      <c r="J455" s="59">
        <f>'дод 2 '!K134+'дод 2 '!K264+'дод 2 '!K535+'дод 2 '!K696+'дод 2 '!K450</f>
        <v>0</v>
      </c>
      <c r="K455" s="59">
        <f>'дод 2 '!L134+'дод 2 '!L264+'дод 2 '!L535+'дод 2 '!L696+'дод 2 '!L450</f>
        <v>1635500</v>
      </c>
      <c r="L455" s="59">
        <f>'дод 2 '!M134+'дод 2 '!M264+'дод 2 '!M535+'дод 2 '!M696+'дод 2 '!M450</f>
        <v>0</v>
      </c>
      <c r="M455" s="59">
        <f>'дод 2 '!N134+'дод 2 '!N264+'дод 2 '!N535+'дод 2 '!N696+'дод 2 '!N450</f>
        <v>0</v>
      </c>
      <c r="N455" s="59">
        <f>'дод 2 '!O134+'дод 2 '!O264+'дод 2 '!O535+'дод 2 '!O696+'дод 2 '!O450</f>
        <v>592000</v>
      </c>
      <c r="O455" s="59">
        <f>'дод 2 '!P134+'дод 2 '!P264+'дод 2 '!P535+'дод 2 '!P696+'дод 2 '!P450</f>
        <v>2227500</v>
      </c>
      <c r="P455" s="184"/>
    </row>
    <row r="456" spans="1:16" s="27" customFormat="1" hidden="1" x14ac:dyDescent="0.25">
      <c r="A456" s="57"/>
      <c r="B456" s="57"/>
      <c r="C456" s="61" t="s">
        <v>537</v>
      </c>
      <c r="D456" s="59">
        <f>'дод 2 '!E135+'дод 2 '!E265+'дод 2 '!E536+'дод 2 '!E697+'дод 2 '!E451</f>
        <v>0</v>
      </c>
      <c r="E456" s="59">
        <f>'дод 2 '!F135+'дод 2 '!F265+'дод 2 '!F536+'дод 2 '!F697+'дод 2 '!F451</f>
        <v>0</v>
      </c>
      <c r="F456" s="59">
        <f>'дод 2 '!G135+'дод 2 '!G265+'дод 2 '!G536+'дод 2 '!G697+'дод 2 '!G451</f>
        <v>0</v>
      </c>
      <c r="G456" s="59">
        <f>'дод 2 '!H135+'дод 2 '!H265+'дод 2 '!H536+'дод 2 '!H697+'дод 2 '!H451</f>
        <v>0</v>
      </c>
      <c r="H456" s="59">
        <f>'дод 2 '!I135+'дод 2 '!I265+'дод 2 '!I536+'дод 2 '!I697+'дод 2 '!I451</f>
        <v>0</v>
      </c>
      <c r="I456" s="59">
        <f>'дод 2 '!J135+'дод 2 '!J265+'дод 2 '!J536+'дод 2 '!J697+'дод 2 '!J451</f>
        <v>0</v>
      </c>
      <c r="J456" s="59">
        <f>'дод 2 '!K135+'дод 2 '!K265+'дод 2 '!K536+'дод 2 '!K697+'дод 2 '!K451</f>
        <v>0</v>
      </c>
      <c r="K456" s="59">
        <f>'дод 2 '!L135+'дод 2 '!L265+'дод 2 '!L536+'дод 2 '!L697+'дод 2 '!L451</f>
        <v>0</v>
      </c>
      <c r="L456" s="59">
        <f>'дод 2 '!M135+'дод 2 '!M265+'дод 2 '!M536+'дод 2 '!M697+'дод 2 '!M451</f>
        <v>0</v>
      </c>
      <c r="M456" s="59">
        <f>'дод 2 '!N135+'дод 2 '!N265+'дод 2 '!N536+'дод 2 '!N697+'дод 2 '!N451</f>
        <v>0</v>
      </c>
      <c r="N456" s="59">
        <f>'дод 2 '!O135+'дод 2 '!O265+'дод 2 '!O536+'дод 2 '!O697+'дод 2 '!O451</f>
        <v>0</v>
      </c>
      <c r="O456" s="59">
        <f>'дод 2 '!P135+'дод 2 '!P265+'дод 2 '!P536+'дод 2 '!P697+'дод 2 '!P451</f>
        <v>0</v>
      </c>
      <c r="P456" s="184"/>
    </row>
    <row r="457" spans="1:16" s="27" customFormat="1" hidden="1" x14ac:dyDescent="0.25">
      <c r="A457" s="57"/>
      <c r="B457" s="57"/>
      <c r="C457" s="61" t="s">
        <v>538</v>
      </c>
      <c r="D457" s="59">
        <f>D455+D456</f>
        <v>0</v>
      </c>
      <c r="E457" s="59">
        <f t="shared" ref="E457:O457" si="202">E455+E456</f>
        <v>0</v>
      </c>
      <c r="F457" s="59">
        <f t="shared" si="202"/>
        <v>0</v>
      </c>
      <c r="G457" s="59">
        <f t="shared" si="202"/>
        <v>0</v>
      </c>
      <c r="H457" s="59">
        <f t="shared" si="202"/>
        <v>0</v>
      </c>
      <c r="I457" s="59">
        <f t="shared" si="202"/>
        <v>2227500</v>
      </c>
      <c r="J457" s="59">
        <f t="shared" si="202"/>
        <v>0</v>
      </c>
      <c r="K457" s="59">
        <f t="shared" si="202"/>
        <v>1635500</v>
      </c>
      <c r="L457" s="59">
        <f t="shared" si="202"/>
        <v>0</v>
      </c>
      <c r="M457" s="59">
        <f t="shared" si="202"/>
        <v>0</v>
      </c>
      <c r="N457" s="59">
        <f t="shared" si="202"/>
        <v>592000</v>
      </c>
      <c r="O457" s="59">
        <f t="shared" si="202"/>
        <v>2227500</v>
      </c>
      <c r="P457" s="184"/>
    </row>
    <row r="458" spans="1:16" s="27" customFormat="1" hidden="1" x14ac:dyDescent="0.25">
      <c r="A458" s="82" t="s">
        <v>126</v>
      </c>
      <c r="B458" s="83"/>
      <c r="C458" s="94" t="s">
        <v>71</v>
      </c>
      <c r="D458" s="79">
        <f t="shared" ref="D458:O459" si="203">D461</f>
        <v>0</v>
      </c>
      <c r="E458" s="79">
        <f t="shared" si="203"/>
        <v>0</v>
      </c>
      <c r="F458" s="79">
        <f t="shared" si="203"/>
        <v>0</v>
      </c>
      <c r="G458" s="79">
        <f t="shared" si="203"/>
        <v>0</v>
      </c>
      <c r="H458" s="79">
        <f t="shared" si="203"/>
        <v>0</v>
      </c>
      <c r="I458" s="79">
        <f t="shared" si="203"/>
        <v>0</v>
      </c>
      <c r="J458" s="79">
        <f t="shared" si="203"/>
        <v>0</v>
      </c>
      <c r="K458" s="79">
        <f t="shared" si="203"/>
        <v>0</v>
      </c>
      <c r="L458" s="79">
        <f t="shared" si="203"/>
        <v>0</v>
      </c>
      <c r="M458" s="79">
        <f t="shared" si="203"/>
        <v>0</v>
      </c>
      <c r="N458" s="79">
        <f t="shared" si="203"/>
        <v>0</v>
      </c>
      <c r="O458" s="79">
        <f t="shared" si="203"/>
        <v>0</v>
      </c>
      <c r="P458" s="184"/>
    </row>
    <row r="459" spans="1:16" s="27" customFormat="1" hidden="1" x14ac:dyDescent="0.25">
      <c r="A459" s="82"/>
      <c r="B459" s="83"/>
      <c r="C459" s="94" t="s">
        <v>537</v>
      </c>
      <c r="D459" s="79">
        <f>D462</f>
        <v>0</v>
      </c>
      <c r="E459" s="79">
        <f t="shared" si="203"/>
        <v>0</v>
      </c>
      <c r="F459" s="79">
        <f t="shared" si="203"/>
        <v>0</v>
      </c>
      <c r="G459" s="79">
        <f t="shared" si="203"/>
        <v>0</v>
      </c>
      <c r="H459" s="79">
        <f t="shared" si="203"/>
        <v>0</v>
      </c>
      <c r="I459" s="79">
        <f t="shared" si="203"/>
        <v>0</v>
      </c>
      <c r="J459" s="79">
        <f t="shared" si="203"/>
        <v>0</v>
      </c>
      <c r="K459" s="79">
        <f t="shared" si="203"/>
        <v>0</v>
      </c>
      <c r="L459" s="79">
        <f t="shared" si="203"/>
        <v>0</v>
      </c>
      <c r="M459" s="79">
        <f t="shared" si="203"/>
        <v>0</v>
      </c>
      <c r="N459" s="79">
        <f t="shared" si="203"/>
        <v>0</v>
      </c>
      <c r="O459" s="79">
        <f t="shared" si="203"/>
        <v>0</v>
      </c>
      <c r="P459" s="184"/>
    </row>
    <row r="460" spans="1:16" s="27" customFormat="1" hidden="1" x14ac:dyDescent="0.25">
      <c r="A460" s="82"/>
      <c r="B460" s="83"/>
      <c r="C460" s="94" t="s">
        <v>538</v>
      </c>
      <c r="D460" s="79">
        <f>D458+D459</f>
        <v>0</v>
      </c>
      <c r="E460" s="79">
        <f t="shared" ref="E460:O460" si="204">E458+E459</f>
        <v>0</v>
      </c>
      <c r="F460" s="79">
        <f t="shared" si="204"/>
        <v>0</v>
      </c>
      <c r="G460" s="79">
        <f t="shared" si="204"/>
        <v>0</v>
      </c>
      <c r="H460" s="79">
        <f t="shared" si="204"/>
        <v>0</v>
      </c>
      <c r="I460" s="79">
        <f t="shared" si="204"/>
        <v>0</v>
      </c>
      <c r="J460" s="79">
        <f t="shared" si="204"/>
        <v>0</v>
      </c>
      <c r="K460" s="79">
        <f t="shared" si="204"/>
        <v>0</v>
      </c>
      <c r="L460" s="79">
        <f t="shared" si="204"/>
        <v>0</v>
      </c>
      <c r="M460" s="79">
        <f t="shared" si="204"/>
        <v>0</v>
      </c>
      <c r="N460" s="79">
        <f t="shared" si="204"/>
        <v>0</v>
      </c>
      <c r="O460" s="79">
        <f t="shared" si="204"/>
        <v>0</v>
      </c>
      <c r="P460" s="184"/>
    </row>
    <row r="461" spans="1:16" s="27" customFormat="1" hidden="1" x14ac:dyDescent="0.25">
      <c r="A461" s="57" t="s">
        <v>242</v>
      </c>
      <c r="B461" s="67" t="s">
        <v>72</v>
      </c>
      <c r="C461" s="61" t="s">
        <v>243</v>
      </c>
      <c r="D461" s="59">
        <f>'дод 2 '!E137</f>
        <v>0</v>
      </c>
      <c r="E461" s="59">
        <f>'дод 2 '!F137</f>
        <v>0</v>
      </c>
      <c r="F461" s="59">
        <f>'дод 2 '!G137</f>
        <v>0</v>
      </c>
      <c r="G461" s="59">
        <f>'дод 2 '!H137</f>
        <v>0</v>
      </c>
      <c r="H461" s="59">
        <f>'дод 2 '!I137</f>
        <v>0</v>
      </c>
      <c r="I461" s="59">
        <f>'дод 2 '!J137</f>
        <v>0</v>
      </c>
      <c r="J461" s="59">
        <f>'дод 2 '!K137</f>
        <v>0</v>
      </c>
      <c r="K461" s="59">
        <f>'дод 2 '!L137</f>
        <v>0</v>
      </c>
      <c r="L461" s="59">
        <f>'дод 2 '!M137</f>
        <v>0</v>
      </c>
      <c r="M461" s="59">
        <f>'дод 2 '!N137</f>
        <v>0</v>
      </c>
      <c r="N461" s="59">
        <f>'дод 2 '!O137</f>
        <v>0</v>
      </c>
      <c r="O461" s="59">
        <f>'дод 2 '!P137</f>
        <v>0</v>
      </c>
      <c r="P461" s="184"/>
    </row>
    <row r="462" spans="1:16" s="27" customFormat="1" hidden="1" x14ac:dyDescent="0.25">
      <c r="A462" s="57"/>
      <c r="B462" s="67"/>
      <c r="C462" s="61" t="s">
        <v>537</v>
      </c>
      <c r="D462" s="59">
        <f>'дод 2 '!E138</f>
        <v>0</v>
      </c>
      <c r="E462" s="59">
        <f>'дод 2 '!F138</f>
        <v>0</v>
      </c>
      <c r="F462" s="59">
        <f>'дод 2 '!G138</f>
        <v>0</v>
      </c>
      <c r="G462" s="59">
        <f>'дод 2 '!H138</f>
        <v>0</v>
      </c>
      <c r="H462" s="59">
        <f>'дод 2 '!I138</f>
        <v>0</v>
      </c>
      <c r="I462" s="59">
        <f>'дод 2 '!J138</f>
        <v>0</v>
      </c>
      <c r="J462" s="59">
        <f>'дод 2 '!K138</f>
        <v>0</v>
      </c>
      <c r="K462" s="59">
        <f>'дод 2 '!L138</f>
        <v>0</v>
      </c>
      <c r="L462" s="59">
        <f>'дод 2 '!M138</f>
        <v>0</v>
      </c>
      <c r="M462" s="59">
        <f>'дод 2 '!N138</f>
        <v>0</v>
      </c>
      <c r="N462" s="59">
        <f>'дод 2 '!O138</f>
        <v>0</v>
      </c>
      <c r="O462" s="59">
        <f>'дод 2 '!P138</f>
        <v>0</v>
      </c>
      <c r="P462" s="184"/>
    </row>
    <row r="463" spans="1:16" s="27" customFormat="1" hidden="1" x14ac:dyDescent="0.25">
      <c r="A463" s="57"/>
      <c r="B463" s="67"/>
      <c r="C463" s="61" t="s">
        <v>538</v>
      </c>
      <c r="D463" s="59">
        <f>D461+D462</f>
        <v>0</v>
      </c>
      <c r="E463" s="59">
        <f t="shared" ref="E463:O463" si="205">E461+E462</f>
        <v>0</v>
      </c>
      <c r="F463" s="59">
        <f t="shared" si="205"/>
        <v>0</v>
      </c>
      <c r="G463" s="59">
        <f t="shared" si="205"/>
        <v>0</v>
      </c>
      <c r="H463" s="59">
        <f t="shared" si="205"/>
        <v>0</v>
      </c>
      <c r="I463" s="59">
        <f t="shared" si="205"/>
        <v>0</v>
      </c>
      <c r="J463" s="59">
        <f t="shared" si="205"/>
        <v>0</v>
      </c>
      <c r="K463" s="59">
        <f t="shared" si="205"/>
        <v>0</v>
      </c>
      <c r="L463" s="59">
        <f t="shared" si="205"/>
        <v>0</v>
      </c>
      <c r="M463" s="59">
        <f t="shared" si="205"/>
        <v>0</v>
      </c>
      <c r="N463" s="59">
        <f t="shared" si="205"/>
        <v>0</v>
      </c>
      <c r="O463" s="59">
        <f t="shared" si="205"/>
        <v>0</v>
      </c>
      <c r="P463" s="184"/>
    </row>
    <row r="464" spans="1:16" s="27" customFormat="1" hidden="1" x14ac:dyDescent="0.25">
      <c r="A464" s="82" t="s">
        <v>90</v>
      </c>
      <c r="B464" s="82" t="s">
        <v>85</v>
      </c>
      <c r="C464" s="94" t="s">
        <v>10</v>
      </c>
      <c r="D464" s="79">
        <f>'дод 2 '!E699</f>
        <v>3017069</v>
      </c>
      <c r="E464" s="79">
        <f>'дод 2 '!F699</f>
        <v>3017069</v>
      </c>
      <c r="F464" s="79">
        <f>'дод 2 '!G699</f>
        <v>0</v>
      </c>
      <c r="G464" s="79">
        <f>'дод 2 '!H699</f>
        <v>0</v>
      </c>
      <c r="H464" s="79">
        <f>'дод 2 '!I699</f>
        <v>0</v>
      </c>
      <c r="I464" s="79">
        <f>'дод 2 '!J699</f>
        <v>0</v>
      </c>
      <c r="J464" s="79">
        <f>'дод 2 '!K699</f>
        <v>0</v>
      </c>
      <c r="K464" s="79">
        <f>'дод 2 '!L699</f>
        <v>0</v>
      </c>
      <c r="L464" s="79">
        <f>'дод 2 '!M699</f>
        <v>0</v>
      </c>
      <c r="M464" s="79">
        <f>'дод 2 '!N699</f>
        <v>0</v>
      </c>
      <c r="N464" s="79">
        <f>'дод 2 '!O699</f>
        <v>0</v>
      </c>
      <c r="O464" s="79">
        <f>'дод 2 '!P699</f>
        <v>3017069</v>
      </c>
      <c r="P464" s="184"/>
    </row>
    <row r="465" spans="1:18" s="27" customFormat="1" hidden="1" x14ac:dyDescent="0.25">
      <c r="A465" s="82"/>
      <c r="B465" s="82"/>
      <c r="C465" s="94" t="s">
        <v>537</v>
      </c>
      <c r="D465" s="79">
        <f>'дод 2 '!E700</f>
        <v>0</v>
      </c>
      <c r="E465" s="79">
        <f>'дод 2 '!F700</f>
        <v>0</v>
      </c>
      <c r="F465" s="79">
        <f>'дод 2 '!G700</f>
        <v>0</v>
      </c>
      <c r="G465" s="79">
        <f>'дод 2 '!H700</f>
        <v>0</v>
      </c>
      <c r="H465" s="79">
        <f>'дод 2 '!I700</f>
        <v>0</v>
      </c>
      <c r="I465" s="79">
        <f>'дод 2 '!J700</f>
        <v>0</v>
      </c>
      <c r="J465" s="79">
        <f>'дод 2 '!K700</f>
        <v>0</v>
      </c>
      <c r="K465" s="79">
        <f>'дод 2 '!L700</f>
        <v>0</v>
      </c>
      <c r="L465" s="79">
        <f>'дод 2 '!M700</f>
        <v>0</v>
      </c>
      <c r="M465" s="79">
        <f>'дод 2 '!N700</f>
        <v>0</v>
      </c>
      <c r="N465" s="79">
        <f>'дод 2 '!O700</f>
        <v>0</v>
      </c>
      <c r="O465" s="79">
        <f>'дод 2 '!P700</f>
        <v>0</v>
      </c>
      <c r="P465" s="184"/>
    </row>
    <row r="466" spans="1:18" s="27" customFormat="1" hidden="1" x14ac:dyDescent="0.25">
      <c r="A466" s="82"/>
      <c r="B466" s="82"/>
      <c r="C466" s="94" t="s">
        <v>538</v>
      </c>
      <c r="D466" s="79">
        <f>D464+D465</f>
        <v>3017069</v>
      </c>
      <c r="E466" s="79">
        <f t="shared" ref="E466:O466" si="206">E464+E465</f>
        <v>3017069</v>
      </c>
      <c r="F466" s="79">
        <f t="shared" si="206"/>
        <v>0</v>
      </c>
      <c r="G466" s="79">
        <f t="shared" si="206"/>
        <v>0</v>
      </c>
      <c r="H466" s="79">
        <f t="shared" si="206"/>
        <v>0</v>
      </c>
      <c r="I466" s="79">
        <f t="shared" si="206"/>
        <v>0</v>
      </c>
      <c r="J466" s="79">
        <f t="shared" si="206"/>
        <v>0</v>
      </c>
      <c r="K466" s="79">
        <f t="shared" si="206"/>
        <v>0</v>
      </c>
      <c r="L466" s="79">
        <f t="shared" si="206"/>
        <v>0</v>
      </c>
      <c r="M466" s="79">
        <f t="shared" si="206"/>
        <v>0</v>
      </c>
      <c r="N466" s="79">
        <f t="shared" si="206"/>
        <v>0</v>
      </c>
      <c r="O466" s="79">
        <f t="shared" si="206"/>
        <v>3017069</v>
      </c>
      <c r="P466" s="184"/>
    </row>
    <row r="467" spans="1:18" s="27" customFormat="1" x14ac:dyDescent="0.25">
      <c r="A467" s="82">
        <v>8700</v>
      </c>
      <c r="B467" s="82"/>
      <c r="C467" s="94" t="s">
        <v>476</v>
      </c>
      <c r="D467" s="79">
        <f>D470</f>
        <v>201837249</v>
      </c>
      <c r="E467" s="79">
        <f t="shared" ref="E467:O468" si="207">E470</f>
        <v>0</v>
      </c>
      <c r="F467" s="79">
        <f t="shared" si="207"/>
        <v>0</v>
      </c>
      <c r="G467" s="79">
        <f t="shared" si="207"/>
        <v>0</v>
      </c>
      <c r="H467" s="79">
        <f t="shared" si="207"/>
        <v>0</v>
      </c>
      <c r="I467" s="79">
        <f t="shared" si="207"/>
        <v>0</v>
      </c>
      <c r="J467" s="79">
        <f t="shared" si="207"/>
        <v>0</v>
      </c>
      <c r="K467" s="79">
        <f t="shared" si="207"/>
        <v>0</v>
      </c>
      <c r="L467" s="79">
        <f t="shared" si="207"/>
        <v>0</v>
      </c>
      <c r="M467" s="79">
        <f t="shared" si="207"/>
        <v>0</v>
      </c>
      <c r="N467" s="79">
        <f t="shared" si="207"/>
        <v>0</v>
      </c>
      <c r="O467" s="79">
        <f t="shared" si="207"/>
        <v>201837249</v>
      </c>
      <c r="P467" s="184"/>
    </row>
    <row r="468" spans="1:18" s="29" customFormat="1" x14ac:dyDescent="0.25">
      <c r="A468" s="88"/>
      <c r="B468" s="88"/>
      <c r="C468" s="96" t="s">
        <v>537</v>
      </c>
      <c r="D468" s="90">
        <f>D471</f>
        <v>-2300000</v>
      </c>
      <c r="E468" s="90">
        <f t="shared" si="207"/>
        <v>0</v>
      </c>
      <c r="F468" s="90">
        <f t="shared" si="207"/>
        <v>0</v>
      </c>
      <c r="G468" s="90">
        <f t="shared" si="207"/>
        <v>0</v>
      </c>
      <c r="H468" s="90">
        <f t="shared" si="207"/>
        <v>0</v>
      </c>
      <c r="I468" s="90">
        <f t="shared" si="207"/>
        <v>0</v>
      </c>
      <c r="J468" s="90">
        <f t="shared" si="207"/>
        <v>0</v>
      </c>
      <c r="K468" s="90">
        <f t="shared" si="207"/>
        <v>0</v>
      </c>
      <c r="L468" s="90">
        <f t="shared" si="207"/>
        <v>0</v>
      </c>
      <c r="M468" s="90">
        <f t="shared" si="207"/>
        <v>0</v>
      </c>
      <c r="N468" s="90">
        <f t="shared" si="207"/>
        <v>0</v>
      </c>
      <c r="O468" s="90">
        <f t="shared" si="207"/>
        <v>-2300000</v>
      </c>
      <c r="P468" s="184"/>
    </row>
    <row r="469" spans="1:18" s="31" customFormat="1" x14ac:dyDescent="0.25">
      <c r="A469" s="84"/>
      <c r="B469" s="84"/>
      <c r="C469" s="86" t="s">
        <v>538</v>
      </c>
      <c r="D469" s="87">
        <f>D467+D468</f>
        <v>199537249</v>
      </c>
      <c r="E469" s="87">
        <f t="shared" ref="E469:O469" si="208">E467+E468</f>
        <v>0</v>
      </c>
      <c r="F469" s="87">
        <f t="shared" si="208"/>
        <v>0</v>
      </c>
      <c r="G469" s="87">
        <f t="shared" si="208"/>
        <v>0</v>
      </c>
      <c r="H469" s="87">
        <f t="shared" si="208"/>
        <v>0</v>
      </c>
      <c r="I469" s="87">
        <f t="shared" si="208"/>
        <v>0</v>
      </c>
      <c r="J469" s="87">
        <f t="shared" si="208"/>
        <v>0</v>
      </c>
      <c r="K469" s="87">
        <f t="shared" si="208"/>
        <v>0</v>
      </c>
      <c r="L469" s="87">
        <f t="shared" si="208"/>
        <v>0</v>
      </c>
      <c r="M469" s="87">
        <f t="shared" si="208"/>
        <v>0</v>
      </c>
      <c r="N469" s="87">
        <f t="shared" si="208"/>
        <v>0</v>
      </c>
      <c r="O469" s="87">
        <f t="shared" si="208"/>
        <v>199537249</v>
      </c>
      <c r="P469" s="184"/>
    </row>
    <row r="470" spans="1:18" s="28" customFormat="1" x14ac:dyDescent="0.25">
      <c r="A470" s="57">
        <v>8710</v>
      </c>
      <c r="B470" s="57" t="s">
        <v>88</v>
      </c>
      <c r="C470" s="61" t="s">
        <v>428</v>
      </c>
      <c r="D470" s="59">
        <f>'дод 2 '!E702</f>
        <v>201837249</v>
      </c>
      <c r="E470" s="59">
        <f>'дод 2 '!F702</f>
        <v>0</v>
      </c>
      <c r="F470" s="59">
        <f>'дод 2 '!G702</f>
        <v>0</v>
      </c>
      <c r="G470" s="59">
        <f>'дод 2 '!H702</f>
        <v>0</v>
      </c>
      <c r="H470" s="59">
        <f>'дод 2 '!I702</f>
        <v>0</v>
      </c>
      <c r="I470" s="59">
        <f>'дод 2 '!J702</f>
        <v>0</v>
      </c>
      <c r="J470" s="59">
        <f>'дод 2 '!K702</f>
        <v>0</v>
      </c>
      <c r="K470" s="59">
        <f>'дод 2 '!L702</f>
        <v>0</v>
      </c>
      <c r="L470" s="59">
        <f>'дод 2 '!M702</f>
        <v>0</v>
      </c>
      <c r="M470" s="59">
        <f>'дод 2 '!N702</f>
        <v>0</v>
      </c>
      <c r="N470" s="59">
        <f>'дод 2 '!O702</f>
        <v>0</v>
      </c>
      <c r="O470" s="59">
        <f>'дод 2 '!P702</f>
        <v>201837249</v>
      </c>
      <c r="P470" s="184"/>
    </row>
    <row r="471" spans="1:18" s="29" customFormat="1" ht="24.75" customHeight="1" x14ac:dyDescent="0.25">
      <c r="A471" s="88"/>
      <c r="B471" s="88"/>
      <c r="C471" s="96" t="s">
        <v>537</v>
      </c>
      <c r="D471" s="90">
        <f>'дод 2 '!E703</f>
        <v>-2300000</v>
      </c>
      <c r="E471" s="90">
        <f>'дод 2 '!F703</f>
        <v>0</v>
      </c>
      <c r="F471" s="90">
        <f>'дод 2 '!G703</f>
        <v>0</v>
      </c>
      <c r="G471" s="90">
        <f>'дод 2 '!H703</f>
        <v>0</v>
      </c>
      <c r="H471" s="90">
        <f>'дод 2 '!I703</f>
        <v>0</v>
      </c>
      <c r="I471" s="90">
        <f>'дод 2 '!J703</f>
        <v>0</v>
      </c>
      <c r="J471" s="90">
        <f>'дод 2 '!K703</f>
        <v>0</v>
      </c>
      <c r="K471" s="90">
        <f>'дод 2 '!L703</f>
        <v>0</v>
      </c>
      <c r="L471" s="90">
        <f>'дод 2 '!M703</f>
        <v>0</v>
      </c>
      <c r="M471" s="90">
        <f>'дод 2 '!N703</f>
        <v>0</v>
      </c>
      <c r="N471" s="90">
        <f>'дод 2 '!O703</f>
        <v>0</v>
      </c>
      <c r="O471" s="90">
        <f>'дод 2 '!P703</f>
        <v>-2300000</v>
      </c>
      <c r="P471" s="162"/>
    </row>
    <row r="472" spans="1:18" s="29" customFormat="1" ht="18.75" customHeight="1" x14ac:dyDescent="0.25">
      <c r="A472" s="88"/>
      <c r="B472" s="88"/>
      <c r="C472" s="96" t="s">
        <v>538</v>
      </c>
      <c r="D472" s="90">
        <f>D470+D471</f>
        <v>199537249</v>
      </c>
      <c r="E472" s="90">
        <f t="shared" ref="E472:O472" si="209">E470+E471</f>
        <v>0</v>
      </c>
      <c r="F472" s="90">
        <f t="shared" si="209"/>
        <v>0</v>
      </c>
      <c r="G472" s="90">
        <f t="shared" si="209"/>
        <v>0</v>
      </c>
      <c r="H472" s="90">
        <f t="shared" si="209"/>
        <v>0</v>
      </c>
      <c r="I472" s="90">
        <f t="shared" si="209"/>
        <v>0</v>
      </c>
      <c r="J472" s="90">
        <f t="shared" si="209"/>
        <v>0</v>
      </c>
      <c r="K472" s="90">
        <f t="shared" si="209"/>
        <v>0</v>
      </c>
      <c r="L472" s="90">
        <f t="shared" si="209"/>
        <v>0</v>
      </c>
      <c r="M472" s="90">
        <f t="shared" si="209"/>
        <v>0</v>
      </c>
      <c r="N472" s="90">
        <f t="shared" si="209"/>
        <v>0</v>
      </c>
      <c r="O472" s="90">
        <f t="shared" si="209"/>
        <v>199537249</v>
      </c>
      <c r="P472" s="162"/>
    </row>
    <row r="473" spans="1:18" s="27" customFormat="1" hidden="1" x14ac:dyDescent="0.25">
      <c r="A473" s="82" t="s">
        <v>11</v>
      </c>
      <c r="B473" s="82"/>
      <c r="C473" s="94" t="s">
        <v>541</v>
      </c>
      <c r="D473" s="79">
        <f>D476+D482+D494</f>
        <v>4566800</v>
      </c>
      <c r="E473" s="79">
        <f t="shared" ref="E473:O473" si="210">E476+E482+E494</f>
        <v>4566800</v>
      </c>
      <c r="F473" s="79">
        <f t="shared" si="210"/>
        <v>0</v>
      </c>
      <c r="G473" s="79">
        <f t="shared" si="210"/>
        <v>0</v>
      </c>
      <c r="H473" s="79">
        <f t="shared" si="210"/>
        <v>0</v>
      </c>
      <c r="I473" s="79">
        <f t="shared" si="210"/>
        <v>30743200</v>
      </c>
      <c r="J473" s="79">
        <f t="shared" si="210"/>
        <v>30743200</v>
      </c>
      <c r="K473" s="79">
        <f t="shared" si="210"/>
        <v>0</v>
      </c>
      <c r="L473" s="79">
        <f t="shared" si="210"/>
        <v>0</v>
      </c>
      <c r="M473" s="79">
        <f t="shared" si="210"/>
        <v>0</v>
      </c>
      <c r="N473" s="79">
        <f t="shared" si="210"/>
        <v>30743200</v>
      </c>
      <c r="O473" s="79">
        <f t="shared" si="210"/>
        <v>35310000</v>
      </c>
      <c r="P473" s="185"/>
    </row>
    <row r="474" spans="1:18" s="27" customFormat="1" hidden="1" x14ac:dyDescent="0.25">
      <c r="A474" s="82"/>
      <c r="B474" s="82"/>
      <c r="C474" s="94" t="s">
        <v>537</v>
      </c>
      <c r="D474" s="79">
        <f>D477+D483+D495</f>
        <v>0</v>
      </c>
      <c r="E474" s="79">
        <f t="shared" ref="E474:O474" si="211">E477+E483+E495</f>
        <v>0</v>
      </c>
      <c r="F474" s="79">
        <f t="shared" si="211"/>
        <v>0</v>
      </c>
      <c r="G474" s="79">
        <f t="shared" si="211"/>
        <v>0</v>
      </c>
      <c r="H474" s="79">
        <f t="shared" si="211"/>
        <v>0</v>
      </c>
      <c r="I474" s="79">
        <f t="shared" si="211"/>
        <v>0</v>
      </c>
      <c r="J474" s="79">
        <f t="shared" si="211"/>
        <v>0</v>
      </c>
      <c r="K474" s="79">
        <f t="shared" si="211"/>
        <v>0</v>
      </c>
      <c r="L474" s="79">
        <f t="shared" si="211"/>
        <v>0</v>
      </c>
      <c r="M474" s="79">
        <f t="shared" si="211"/>
        <v>0</v>
      </c>
      <c r="N474" s="79">
        <f t="shared" si="211"/>
        <v>0</v>
      </c>
      <c r="O474" s="79">
        <f t="shared" si="211"/>
        <v>0</v>
      </c>
      <c r="P474" s="185"/>
    </row>
    <row r="475" spans="1:18" s="27" customFormat="1" hidden="1" x14ac:dyDescent="0.25">
      <c r="A475" s="82"/>
      <c r="B475" s="82"/>
      <c r="C475" s="94" t="s">
        <v>538</v>
      </c>
      <c r="D475" s="79">
        <f>D473+D474</f>
        <v>4566800</v>
      </c>
      <c r="E475" s="79">
        <f t="shared" ref="E475:O475" si="212">E473+E474</f>
        <v>4566800</v>
      </c>
      <c r="F475" s="79">
        <f t="shared" si="212"/>
        <v>0</v>
      </c>
      <c r="G475" s="79">
        <f t="shared" si="212"/>
        <v>0</v>
      </c>
      <c r="H475" s="79">
        <f t="shared" si="212"/>
        <v>0</v>
      </c>
      <c r="I475" s="79">
        <f t="shared" si="212"/>
        <v>30743200</v>
      </c>
      <c r="J475" s="79">
        <f t="shared" si="212"/>
        <v>30743200</v>
      </c>
      <c r="K475" s="79">
        <f t="shared" si="212"/>
        <v>0</v>
      </c>
      <c r="L475" s="79">
        <f t="shared" si="212"/>
        <v>0</v>
      </c>
      <c r="M475" s="79">
        <f t="shared" si="212"/>
        <v>0</v>
      </c>
      <c r="N475" s="79">
        <f t="shared" si="212"/>
        <v>30743200</v>
      </c>
      <c r="O475" s="79">
        <f t="shared" si="212"/>
        <v>35310000</v>
      </c>
      <c r="P475" s="185"/>
    </row>
    <row r="476" spans="1:18" s="15" customFormat="1" ht="31.5" hidden="1" x14ac:dyDescent="0.25">
      <c r="A476" s="82" t="s">
        <v>240</v>
      </c>
      <c r="B476" s="82"/>
      <c r="C476" s="94" t="s">
        <v>542</v>
      </c>
      <c r="D476" s="79">
        <f t="shared" ref="D476:O477" si="213">D479</f>
        <v>0</v>
      </c>
      <c r="E476" s="79">
        <f t="shared" si="213"/>
        <v>0</v>
      </c>
      <c r="F476" s="79">
        <f t="shared" si="213"/>
        <v>0</v>
      </c>
      <c r="G476" s="79">
        <f t="shared" si="213"/>
        <v>0</v>
      </c>
      <c r="H476" s="79">
        <f t="shared" si="213"/>
        <v>0</v>
      </c>
      <c r="I476" s="79">
        <f t="shared" si="213"/>
        <v>0</v>
      </c>
      <c r="J476" s="79">
        <f t="shared" si="213"/>
        <v>0</v>
      </c>
      <c r="K476" s="79">
        <f t="shared" si="213"/>
        <v>0</v>
      </c>
      <c r="L476" s="79">
        <f t="shared" si="213"/>
        <v>0</v>
      </c>
      <c r="M476" s="79">
        <f t="shared" si="213"/>
        <v>0</v>
      </c>
      <c r="N476" s="79">
        <f t="shared" si="213"/>
        <v>0</v>
      </c>
      <c r="O476" s="79">
        <f t="shared" si="213"/>
        <v>0</v>
      </c>
      <c r="P476" s="185"/>
    </row>
    <row r="477" spans="1:18" s="15" customFormat="1" hidden="1" x14ac:dyDescent="0.25">
      <c r="A477" s="82"/>
      <c r="B477" s="82"/>
      <c r="C477" s="94" t="s">
        <v>537</v>
      </c>
      <c r="D477" s="79">
        <f>D480</f>
        <v>0</v>
      </c>
      <c r="E477" s="79">
        <f t="shared" si="213"/>
        <v>0</v>
      </c>
      <c r="F477" s="79">
        <f t="shared" si="213"/>
        <v>0</v>
      </c>
      <c r="G477" s="79">
        <f t="shared" si="213"/>
        <v>0</v>
      </c>
      <c r="H477" s="79">
        <f t="shared" si="213"/>
        <v>0</v>
      </c>
      <c r="I477" s="79">
        <f t="shared" si="213"/>
        <v>0</v>
      </c>
      <c r="J477" s="79">
        <f t="shared" si="213"/>
        <v>0</v>
      </c>
      <c r="K477" s="79">
        <f t="shared" si="213"/>
        <v>0</v>
      </c>
      <c r="L477" s="79">
        <f t="shared" si="213"/>
        <v>0</v>
      </c>
      <c r="M477" s="79">
        <f t="shared" si="213"/>
        <v>0</v>
      </c>
      <c r="N477" s="79">
        <f t="shared" si="213"/>
        <v>0</v>
      </c>
      <c r="O477" s="79">
        <f t="shared" si="213"/>
        <v>0</v>
      </c>
      <c r="P477" s="185"/>
    </row>
    <row r="478" spans="1:18" s="15" customFormat="1" hidden="1" x14ac:dyDescent="0.25">
      <c r="A478" s="82"/>
      <c r="B478" s="82"/>
      <c r="C478" s="94" t="s">
        <v>538</v>
      </c>
      <c r="D478" s="79">
        <f>D476+D477</f>
        <v>0</v>
      </c>
      <c r="E478" s="79">
        <f t="shared" ref="E478:O478" si="214">E476+E477</f>
        <v>0</v>
      </c>
      <c r="F478" s="79">
        <f t="shared" si="214"/>
        <v>0</v>
      </c>
      <c r="G478" s="79">
        <f t="shared" si="214"/>
        <v>0</v>
      </c>
      <c r="H478" s="79">
        <f t="shared" si="214"/>
        <v>0</v>
      </c>
      <c r="I478" s="79">
        <f t="shared" si="214"/>
        <v>0</v>
      </c>
      <c r="J478" s="79">
        <f t="shared" si="214"/>
        <v>0</v>
      </c>
      <c r="K478" s="79">
        <f t="shared" si="214"/>
        <v>0</v>
      </c>
      <c r="L478" s="79">
        <f t="shared" si="214"/>
        <v>0</v>
      </c>
      <c r="M478" s="79">
        <f t="shared" si="214"/>
        <v>0</v>
      </c>
      <c r="N478" s="79">
        <f t="shared" si="214"/>
        <v>0</v>
      </c>
      <c r="O478" s="79">
        <f t="shared" si="214"/>
        <v>0</v>
      </c>
      <c r="P478" s="185"/>
    </row>
    <row r="479" spans="1:18" s="15" customFormat="1" hidden="1" x14ac:dyDescent="0.25">
      <c r="A479" s="57" t="s">
        <v>86</v>
      </c>
      <c r="B479" s="67" t="s">
        <v>40</v>
      </c>
      <c r="C479" s="61" t="s">
        <v>105</v>
      </c>
      <c r="D479" s="59">
        <f>'дод 2 '!E705</f>
        <v>0</v>
      </c>
      <c r="E479" s="59">
        <f>'дод 2 '!F705</f>
        <v>0</v>
      </c>
      <c r="F479" s="59">
        <f>'дод 2 '!G705</f>
        <v>0</v>
      </c>
      <c r="G479" s="59">
        <f>'дод 2 '!H705</f>
        <v>0</v>
      </c>
      <c r="H479" s="59">
        <f>'дод 2 '!I705</f>
        <v>0</v>
      </c>
      <c r="I479" s="59">
        <f>'дод 2 '!J705</f>
        <v>0</v>
      </c>
      <c r="J479" s="59">
        <f>'дод 2 '!K705</f>
        <v>0</v>
      </c>
      <c r="K479" s="59">
        <f>'дод 2 '!L705</f>
        <v>0</v>
      </c>
      <c r="L479" s="59">
        <f>'дод 2 '!M705</f>
        <v>0</v>
      </c>
      <c r="M479" s="59">
        <f>'дод 2 '!N705</f>
        <v>0</v>
      </c>
      <c r="N479" s="59">
        <f>'дод 2 '!O705</f>
        <v>0</v>
      </c>
      <c r="O479" s="59">
        <f>'дод 2 '!P705</f>
        <v>0</v>
      </c>
      <c r="P479" s="185"/>
      <c r="R479" s="15" t="s">
        <v>520</v>
      </c>
    </row>
    <row r="480" spans="1:18" s="15" customFormat="1" hidden="1" x14ac:dyDescent="0.25">
      <c r="A480" s="57"/>
      <c r="B480" s="67"/>
      <c r="C480" s="61" t="s">
        <v>537</v>
      </c>
      <c r="D480" s="59">
        <f>'дод 2 '!E706</f>
        <v>0</v>
      </c>
      <c r="E480" s="59">
        <f>'дод 2 '!F706</f>
        <v>0</v>
      </c>
      <c r="F480" s="59">
        <f>'дод 2 '!G706</f>
        <v>0</v>
      </c>
      <c r="G480" s="59">
        <f>'дод 2 '!H706</f>
        <v>0</v>
      </c>
      <c r="H480" s="59">
        <f>'дод 2 '!I706</f>
        <v>0</v>
      </c>
      <c r="I480" s="59">
        <f>'дод 2 '!J706</f>
        <v>0</v>
      </c>
      <c r="J480" s="59">
        <f>'дод 2 '!K706</f>
        <v>0</v>
      </c>
      <c r="K480" s="59">
        <f>'дод 2 '!L706</f>
        <v>0</v>
      </c>
      <c r="L480" s="59">
        <f>'дод 2 '!M706</f>
        <v>0</v>
      </c>
      <c r="M480" s="59">
        <f>'дод 2 '!N706</f>
        <v>0</v>
      </c>
      <c r="N480" s="59">
        <f>'дод 2 '!O706</f>
        <v>0</v>
      </c>
      <c r="O480" s="59">
        <f>'дод 2 '!P706</f>
        <v>0</v>
      </c>
      <c r="P480" s="185"/>
    </row>
    <row r="481" spans="1:16" s="15" customFormat="1" hidden="1" x14ac:dyDescent="0.25">
      <c r="A481" s="57"/>
      <c r="B481" s="67"/>
      <c r="C481" s="61" t="s">
        <v>538</v>
      </c>
      <c r="D481" s="59">
        <f>D479+D480</f>
        <v>0</v>
      </c>
      <c r="E481" s="59">
        <f t="shared" ref="E481:O481" si="215">E479+E480</f>
        <v>0</v>
      </c>
      <c r="F481" s="59">
        <f t="shared" si="215"/>
        <v>0</v>
      </c>
      <c r="G481" s="59">
        <f t="shared" si="215"/>
        <v>0</v>
      </c>
      <c r="H481" s="59">
        <f t="shared" si="215"/>
        <v>0</v>
      </c>
      <c r="I481" s="59">
        <f t="shared" si="215"/>
        <v>0</v>
      </c>
      <c r="J481" s="59">
        <f t="shared" si="215"/>
        <v>0</v>
      </c>
      <c r="K481" s="59">
        <f t="shared" si="215"/>
        <v>0</v>
      </c>
      <c r="L481" s="59">
        <f t="shared" si="215"/>
        <v>0</v>
      </c>
      <c r="M481" s="59">
        <f t="shared" si="215"/>
        <v>0</v>
      </c>
      <c r="N481" s="59">
        <f t="shared" si="215"/>
        <v>0</v>
      </c>
      <c r="O481" s="59">
        <f t="shared" si="215"/>
        <v>0</v>
      </c>
      <c r="P481" s="185"/>
    </row>
    <row r="482" spans="1:16" s="27" customFormat="1" ht="63" hidden="1" x14ac:dyDescent="0.25">
      <c r="A482" s="82" t="s">
        <v>12</v>
      </c>
      <c r="B482" s="102"/>
      <c r="C482" s="94" t="s">
        <v>327</v>
      </c>
      <c r="D482" s="79">
        <f>D485+D488+D491</f>
        <v>4026800</v>
      </c>
      <c r="E482" s="79">
        <f t="shared" ref="E482:O482" si="216">E485+E488+E491</f>
        <v>4026800</v>
      </c>
      <c r="F482" s="79">
        <f t="shared" si="216"/>
        <v>0</v>
      </c>
      <c r="G482" s="79">
        <f t="shared" si="216"/>
        <v>0</v>
      </c>
      <c r="H482" s="79">
        <f t="shared" si="216"/>
        <v>0</v>
      </c>
      <c r="I482" s="79">
        <f t="shared" si="216"/>
        <v>10973200</v>
      </c>
      <c r="J482" s="79">
        <f t="shared" si="216"/>
        <v>10973200</v>
      </c>
      <c r="K482" s="79">
        <f t="shared" si="216"/>
        <v>0</v>
      </c>
      <c r="L482" s="79">
        <f t="shared" si="216"/>
        <v>0</v>
      </c>
      <c r="M482" s="79">
        <f t="shared" si="216"/>
        <v>0</v>
      </c>
      <c r="N482" s="79">
        <f t="shared" si="216"/>
        <v>10973200</v>
      </c>
      <c r="O482" s="79">
        <f t="shared" si="216"/>
        <v>15000000</v>
      </c>
      <c r="P482" s="185"/>
    </row>
    <row r="483" spans="1:16" s="27" customFormat="1" hidden="1" x14ac:dyDescent="0.25">
      <c r="A483" s="82"/>
      <c r="B483" s="102"/>
      <c r="C483" s="94" t="s">
        <v>537</v>
      </c>
      <c r="D483" s="79">
        <f>D486+D489+D492</f>
        <v>0</v>
      </c>
      <c r="E483" s="79">
        <f t="shared" ref="E483:O483" si="217">E486+E489+E492</f>
        <v>0</v>
      </c>
      <c r="F483" s="79">
        <f t="shared" si="217"/>
        <v>0</v>
      </c>
      <c r="G483" s="79">
        <f t="shared" si="217"/>
        <v>0</v>
      </c>
      <c r="H483" s="79">
        <f t="shared" si="217"/>
        <v>0</v>
      </c>
      <c r="I483" s="79">
        <f t="shared" si="217"/>
        <v>0</v>
      </c>
      <c r="J483" s="79">
        <f t="shared" si="217"/>
        <v>0</v>
      </c>
      <c r="K483" s="79">
        <f t="shared" si="217"/>
        <v>0</v>
      </c>
      <c r="L483" s="79">
        <f t="shared" si="217"/>
        <v>0</v>
      </c>
      <c r="M483" s="79">
        <f t="shared" si="217"/>
        <v>0</v>
      </c>
      <c r="N483" s="79">
        <f t="shared" si="217"/>
        <v>0</v>
      </c>
      <c r="O483" s="79">
        <f t="shared" si="217"/>
        <v>0</v>
      </c>
      <c r="P483" s="185"/>
    </row>
    <row r="484" spans="1:16" s="27" customFormat="1" hidden="1" x14ac:dyDescent="0.25">
      <c r="A484" s="82"/>
      <c r="B484" s="102"/>
      <c r="C484" s="94" t="s">
        <v>538</v>
      </c>
      <c r="D484" s="79">
        <f>D482+D483</f>
        <v>4026800</v>
      </c>
      <c r="E484" s="79">
        <f t="shared" ref="E484:O484" si="218">E482+E483</f>
        <v>4026800</v>
      </c>
      <c r="F484" s="79">
        <f t="shared" si="218"/>
        <v>0</v>
      </c>
      <c r="G484" s="79">
        <f t="shared" si="218"/>
        <v>0</v>
      </c>
      <c r="H484" s="79">
        <f t="shared" si="218"/>
        <v>0</v>
      </c>
      <c r="I484" s="79">
        <f t="shared" si="218"/>
        <v>10973200</v>
      </c>
      <c r="J484" s="79">
        <f t="shared" si="218"/>
        <v>10973200</v>
      </c>
      <c r="K484" s="79">
        <f t="shared" si="218"/>
        <v>0</v>
      </c>
      <c r="L484" s="79">
        <f t="shared" si="218"/>
        <v>0</v>
      </c>
      <c r="M484" s="79">
        <f t="shared" si="218"/>
        <v>0</v>
      </c>
      <c r="N484" s="79">
        <f t="shared" si="218"/>
        <v>10973200</v>
      </c>
      <c r="O484" s="79">
        <f t="shared" si="218"/>
        <v>15000000</v>
      </c>
      <c r="P484" s="185"/>
    </row>
    <row r="485" spans="1:16" s="27" customFormat="1" ht="94.5" hidden="1" x14ac:dyDescent="0.25">
      <c r="A485" s="67">
        <v>9730</v>
      </c>
      <c r="B485" s="66" t="s">
        <v>40</v>
      </c>
      <c r="C485" s="68" t="s">
        <v>442</v>
      </c>
      <c r="D485" s="59">
        <f>'дод 2 '!E538</f>
        <v>0</v>
      </c>
      <c r="E485" s="59">
        <f>'дод 2 '!F538</f>
        <v>0</v>
      </c>
      <c r="F485" s="59">
        <f>'дод 2 '!G538</f>
        <v>0</v>
      </c>
      <c r="G485" s="59">
        <f>'дод 2 '!H538</f>
        <v>0</v>
      </c>
      <c r="H485" s="59">
        <f>'дод 2 '!I538</f>
        <v>0</v>
      </c>
      <c r="I485" s="59">
        <f>'дод 2 '!J538</f>
        <v>0</v>
      </c>
      <c r="J485" s="59">
        <f>'дод 2 '!K538</f>
        <v>0</v>
      </c>
      <c r="K485" s="59">
        <f>'дод 2 '!L538</f>
        <v>0</v>
      </c>
      <c r="L485" s="59">
        <f>'дод 2 '!M538</f>
        <v>0</v>
      </c>
      <c r="M485" s="59">
        <f>'дод 2 '!N538</f>
        <v>0</v>
      </c>
      <c r="N485" s="59">
        <f>'дод 2 '!O538</f>
        <v>0</v>
      </c>
      <c r="O485" s="59">
        <f>'дод 2 '!P538</f>
        <v>0</v>
      </c>
      <c r="P485" s="185"/>
    </row>
    <row r="486" spans="1:16" s="27" customFormat="1" hidden="1" x14ac:dyDescent="0.25">
      <c r="A486" s="67"/>
      <c r="B486" s="66"/>
      <c r="C486" s="61" t="s">
        <v>537</v>
      </c>
      <c r="D486" s="59">
        <f>'дод 2 '!E539</f>
        <v>0</v>
      </c>
      <c r="E486" s="59">
        <f>'дод 2 '!F539</f>
        <v>0</v>
      </c>
      <c r="F486" s="59">
        <f>'дод 2 '!G539</f>
        <v>0</v>
      </c>
      <c r="G486" s="59">
        <f>'дод 2 '!H539</f>
        <v>0</v>
      </c>
      <c r="H486" s="59">
        <f>'дод 2 '!I539</f>
        <v>0</v>
      </c>
      <c r="I486" s="59">
        <f>'дод 2 '!J539</f>
        <v>0</v>
      </c>
      <c r="J486" s="59">
        <f>'дод 2 '!K539</f>
        <v>0</v>
      </c>
      <c r="K486" s="59">
        <f>'дод 2 '!L539</f>
        <v>0</v>
      </c>
      <c r="L486" s="59">
        <f>'дод 2 '!M539</f>
        <v>0</v>
      </c>
      <c r="M486" s="59">
        <f>'дод 2 '!N539</f>
        <v>0</v>
      </c>
      <c r="N486" s="59">
        <f>'дод 2 '!O539</f>
        <v>0</v>
      </c>
      <c r="O486" s="59">
        <f>'дод 2 '!P539</f>
        <v>0</v>
      </c>
      <c r="P486" s="185"/>
    </row>
    <row r="487" spans="1:16" s="27" customFormat="1" hidden="1" x14ac:dyDescent="0.25">
      <c r="A487" s="67"/>
      <c r="B487" s="66"/>
      <c r="C487" s="61" t="s">
        <v>538</v>
      </c>
      <c r="D487" s="59">
        <f>D485+D486</f>
        <v>0</v>
      </c>
      <c r="E487" s="59">
        <f t="shared" ref="E487:O487" si="219">E485+E486</f>
        <v>0</v>
      </c>
      <c r="F487" s="59">
        <f t="shared" si="219"/>
        <v>0</v>
      </c>
      <c r="G487" s="59">
        <f t="shared" si="219"/>
        <v>0</v>
      </c>
      <c r="H487" s="59">
        <f t="shared" si="219"/>
        <v>0</v>
      </c>
      <c r="I487" s="59">
        <f t="shared" si="219"/>
        <v>0</v>
      </c>
      <c r="J487" s="59">
        <f t="shared" si="219"/>
        <v>0</v>
      </c>
      <c r="K487" s="59">
        <f t="shared" si="219"/>
        <v>0</v>
      </c>
      <c r="L487" s="59">
        <f t="shared" si="219"/>
        <v>0</v>
      </c>
      <c r="M487" s="59">
        <f t="shared" si="219"/>
        <v>0</v>
      </c>
      <c r="N487" s="59">
        <f t="shared" si="219"/>
        <v>0</v>
      </c>
      <c r="O487" s="59">
        <f t="shared" si="219"/>
        <v>0</v>
      </c>
      <c r="P487" s="185"/>
    </row>
    <row r="488" spans="1:16" s="28" customFormat="1" ht="31.5" hidden="1" x14ac:dyDescent="0.25">
      <c r="A488" s="57">
        <v>9750</v>
      </c>
      <c r="B488" s="67" t="s">
        <v>40</v>
      </c>
      <c r="C488" s="68" t="s">
        <v>429</v>
      </c>
      <c r="D488" s="59">
        <f>'дод 2 '!E541</f>
        <v>0</v>
      </c>
      <c r="E488" s="59">
        <f>'дод 2 '!F541</f>
        <v>0</v>
      </c>
      <c r="F488" s="59">
        <f>'дод 2 '!G541</f>
        <v>0</v>
      </c>
      <c r="G488" s="59">
        <f>'дод 2 '!H541</f>
        <v>0</v>
      </c>
      <c r="H488" s="59">
        <f>'дод 2 '!I541</f>
        <v>0</v>
      </c>
      <c r="I488" s="59">
        <f>'дод 2 '!J541</f>
        <v>0</v>
      </c>
      <c r="J488" s="59">
        <f>'дод 2 '!K541</f>
        <v>0</v>
      </c>
      <c r="K488" s="59">
        <f>'дод 2 '!L541</f>
        <v>0</v>
      </c>
      <c r="L488" s="59">
        <f>'дод 2 '!M541</f>
        <v>0</v>
      </c>
      <c r="M488" s="59">
        <f>'дод 2 '!N541</f>
        <v>0</v>
      </c>
      <c r="N488" s="59">
        <f>'дод 2 '!O541</f>
        <v>0</v>
      </c>
      <c r="O488" s="59">
        <f>'дод 2 '!P541</f>
        <v>0</v>
      </c>
      <c r="P488" s="185"/>
    </row>
    <row r="489" spans="1:16" s="28" customFormat="1" hidden="1" x14ac:dyDescent="0.25">
      <c r="A489" s="57"/>
      <c r="B489" s="67"/>
      <c r="C489" s="61" t="s">
        <v>537</v>
      </c>
      <c r="D489" s="59">
        <f>'дод 2 '!E542</f>
        <v>0</v>
      </c>
      <c r="E489" s="59">
        <f>'дод 2 '!F542</f>
        <v>0</v>
      </c>
      <c r="F489" s="59">
        <f>'дод 2 '!G542</f>
        <v>0</v>
      </c>
      <c r="G489" s="59">
        <f>'дод 2 '!H542</f>
        <v>0</v>
      </c>
      <c r="H489" s="59">
        <f>'дод 2 '!I542</f>
        <v>0</v>
      </c>
      <c r="I489" s="59">
        <f>'дод 2 '!J542</f>
        <v>0</v>
      </c>
      <c r="J489" s="59">
        <f>'дод 2 '!K542</f>
        <v>0</v>
      </c>
      <c r="K489" s="59">
        <f>'дод 2 '!L542</f>
        <v>0</v>
      </c>
      <c r="L489" s="59">
        <f>'дод 2 '!M542</f>
        <v>0</v>
      </c>
      <c r="M489" s="59">
        <f>'дод 2 '!N542</f>
        <v>0</v>
      </c>
      <c r="N489" s="59">
        <f>'дод 2 '!O542</f>
        <v>0</v>
      </c>
      <c r="O489" s="59">
        <f>'дод 2 '!P542</f>
        <v>0</v>
      </c>
      <c r="P489" s="185"/>
    </row>
    <row r="490" spans="1:16" s="28" customFormat="1" hidden="1" x14ac:dyDescent="0.25">
      <c r="A490" s="57"/>
      <c r="B490" s="67"/>
      <c r="C490" s="61" t="s">
        <v>538</v>
      </c>
      <c r="D490" s="59">
        <f>D488+D489</f>
        <v>0</v>
      </c>
      <c r="E490" s="59">
        <f t="shared" ref="E490:O490" si="220">E488+E489</f>
        <v>0</v>
      </c>
      <c r="F490" s="59">
        <f t="shared" si="220"/>
        <v>0</v>
      </c>
      <c r="G490" s="59">
        <f t="shared" si="220"/>
        <v>0</v>
      </c>
      <c r="H490" s="59">
        <f t="shared" si="220"/>
        <v>0</v>
      </c>
      <c r="I490" s="59">
        <f t="shared" si="220"/>
        <v>0</v>
      </c>
      <c r="J490" s="59">
        <f t="shared" si="220"/>
        <v>0</v>
      </c>
      <c r="K490" s="59">
        <f t="shared" si="220"/>
        <v>0</v>
      </c>
      <c r="L490" s="59">
        <f t="shared" si="220"/>
        <v>0</v>
      </c>
      <c r="M490" s="59">
        <f t="shared" si="220"/>
        <v>0</v>
      </c>
      <c r="N490" s="59">
        <f t="shared" si="220"/>
        <v>0</v>
      </c>
      <c r="O490" s="59">
        <f t="shared" si="220"/>
        <v>0</v>
      </c>
      <c r="P490" s="185"/>
    </row>
    <row r="491" spans="1:16" s="27" customFormat="1" hidden="1" x14ac:dyDescent="0.25">
      <c r="A491" s="57" t="s">
        <v>13</v>
      </c>
      <c r="B491" s="67" t="s">
        <v>40</v>
      </c>
      <c r="C491" s="58" t="s">
        <v>336</v>
      </c>
      <c r="D491" s="59">
        <f>'дод 2 '!E309+'дод 2 '!E405+'дод 2 '!E544+'дод 2 '!E140</f>
        <v>4026800</v>
      </c>
      <c r="E491" s="59">
        <f>'дод 2 '!F309+'дод 2 '!F405+'дод 2 '!F544+'дод 2 '!F140</f>
        <v>4026800</v>
      </c>
      <c r="F491" s="59">
        <f>'дод 2 '!G309+'дод 2 '!G405+'дод 2 '!G544+'дод 2 '!G140</f>
        <v>0</v>
      </c>
      <c r="G491" s="59">
        <f>'дод 2 '!H309+'дод 2 '!H405+'дод 2 '!H544+'дод 2 '!H140</f>
        <v>0</v>
      </c>
      <c r="H491" s="59">
        <f>'дод 2 '!I309+'дод 2 '!I405+'дод 2 '!I544+'дод 2 '!I140</f>
        <v>0</v>
      </c>
      <c r="I491" s="59">
        <f>'дод 2 '!J309+'дод 2 '!J405+'дод 2 '!J544+'дод 2 '!J140</f>
        <v>10973200</v>
      </c>
      <c r="J491" s="59">
        <f>'дод 2 '!K309+'дод 2 '!K405+'дод 2 '!K544+'дод 2 '!K140</f>
        <v>10973200</v>
      </c>
      <c r="K491" s="59">
        <f>'дод 2 '!L309+'дод 2 '!L405+'дод 2 '!L544+'дод 2 '!L140</f>
        <v>0</v>
      </c>
      <c r="L491" s="59">
        <f>'дод 2 '!M309+'дод 2 '!M405+'дод 2 '!M544+'дод 2 '!M140</f>
        <v>0</v>
      </c>
      <c r="M491" s="59">
        <f>'дод 2 '!N309+'дод 2 '!N405+'дод 2 '!N544+'дод 2 '!N140</f>
        <v>0</v>
      </c>
      <c r="N491" s="59">
        <f>'дод 2 '!O309+'дод 2 '!O405+'дод 2 '!O544+'дод 2 '!O140</f>
        <v>10973200</v>
      </c>
      <c r="O491" s="59">
        <f>'дод 2 '!P309+'дод 2 '!P405+'дод 2 '!P544+'дод 2 '!P140</f>
        <v>15000000</v>
      </c>
      <c r="P491" s="185"/>
    </row>
    <row r="492" spans="1:16" s="27" customFormat="1" hidden="1" x14ac:dyDescent="0.25">
      <c r="A492" s="57"/>
      <c r="B492" s="67"/>
      <c r="C492" s="61" t="s">
        <v>537</v>
      </c>
      <c r="D492" s="59">
        <f>'дод 2 '!E310+'дод 2 '!E406+'дод 2 '!E545+'дод 2 '!E141</f>
        <v>0</v>
      </c>
      <c r="E492" s="59">
        <f>'дод 2 '!F310+'дод 2 '!F406+'дод 2 '!F545+'дод 2 '!F141</f>
        <v>0</v>
      </c>
      <c r="F492" s="59">
        <f>'дод 2 '!G310+'дод 2 '!G406+'дод 2 '!G545+'дод 2 '!G141</f>
        <v>0</v>
      </c>
      <c r="G492" s="59">
        <f>'дод 2 '!H310+'дод 2 '!H406+'дод 2 '!H545+'дод 2 '!H141</f>
        <v>0</v>
      </c>
      <c r="H492" s="59">
        <f>'дод 2 '!I310+'дод 2 '!I406+'дод 2 '!I545+'дод 2 '!I141</f>
        <v>0</v>
      </c>
      <c r="I492" s="59">
        <f>'дод 2 '!J310+'дод 2 '!J406+'дод 2 '!J545+'дод 2 '!J141</f>
        <v>0</v>
      </c>
      <c r="J492" s="59">
        <f>'дод 2 '!K310+'дод 2 '!K406+'дод 2 '!K545+'дод 2 '!K141</f>
        <v>0</v>
      </c>
      <c r="K492" s="59">
        <f>'дод 2 '!L310+'дод 2 '!L406+'дод 2 '!L545+'дод 2 '!L141</f>
        <v>0</v>
      </c>
      <c r="L492" s="59">
        <f>'дод 2 '!M310+'дод 2 '!M406+'дод 2 '!M545+'дод 2 '!M141</f>
        <v>0</v>
      </c>
      <c r="M492" s="59">
        <f>'дод 2 '!N310+'дод 2 '!N406+'дод 2 '!N545+'дод 2 '!N141</f>
        <v>0</v>
      </c>
      <c r="N492" s="59">
        <f>'дод 2 '!O310+'дод 2 '!O406+'дод 2 '!O545+'дод 2 '!O141</f>
        <v>0</v>
      </c>
      <c r="O492" s="59">
        <f>'дод 2 '!P310+'дод 2 '!P406+'дод 2 '!P545+'дод 2 '!P141</f>
        <v>0</v>
      </c>
      <c r="P492" s="185"/>
    </row>
    <row r="493" spans="1:16" s="27" customFormat="1" hidden="1" x14ac:dyDescent="0.25">
      <c r="A493" s="57"/>
      <c r="B493" s="67"/>
      <c r="C493" s="61" t="s">
        <v>538</v>
      </c>
      <c r="D493" s="59">
        <f>D492+D491</f>
        <v>4026800</v>
      </c>
      <c r="E493" s="59">
        <f t="shared" ref="E493:O493" si="221">E492+E491</f>
        <v>4026800</v>
      </c>
      <c r="F493" s="59">
        <f t="shared" si="221"/>
        <v>0</v>
      </c>
      <c r="G493" s="59">
        <f t="shared" si="221"/>
        <v>0</v>
      </c>
      <c r="H493" s="59">
        <f t="shared" si="221"/>
        <v>0</v>
      </c>
      <c r="I493" s="59">
        <f t="shared" si="221"/>
        <v>10973200</v>
      </c>
      <c r="J493" s="59">
        <f t="shared" si="221"/>
        <v>10973200</v>
      </c>
      <c r="K493" s="59">
        <f t="shared" si="221"/>
        <v>0</v>
      </c>
      <c r="L493" s="59">
        <f t="shared" si="221"/>
        <v>0</v>
      </c>
      <c r="M493" s="59">
        <f t="shared" si="221"/>
        <v>0</v>
      </c>
      <c r="N493" s="59">
        <f t="shared" si="221"/>
        <v>10973200</v>
      </c>
      <c r="O493" s="59">
        <f t="shared" si="221"/>
        <v>15000000</v>
      </c>
      <c r="P493" s="185"/>
    </row>
    <row r="494" spans="1:16" s="27" customFormat="1" ht="63" hidden="1" x14ac:dyDescent="0.25">
      <c r="A494" s="82">
        <v>9800</v>
      </c>
      <c r="B494" s="83" t="s">
        <v>40</v>
      </c>
      <c r="C494" s="78" t="s">
        <v>344</v>
      </c>
      <c r="D494" s="79">
        <f>+'дод 2 '!E143</f>
        <v>540000</v>
      </c>
      <c r="E494" s="79">
        <f>+'дод 2 '!F143</f>
        <v>540000</v>
      </c>
      <c r="F494" s="79">
        <f>+'дод 2 '!G143</f>
        <v>0</v>
      </c>
      <c r="G494" s="79">
        <f>+'дод 2 '!H143</f>
        <v>0</v>
      </c>
      <c r="H494" s="79">
        <f>+'дод 2 '!I143</f>
        <v>0</v>
      </c>
      <c r="I494" s="79">
        <f>+'дод 2 '!J143</f>
        <v>19770000</v>
      </c>
      <c r="J494" s="79">
        <f>+'дод 2 '!K143</f>
        <v>19770000</v>
      </c>
      <c r="K494" s="79">
        <f>+'дод 2 '!L143</f>
        <v>0</v>
      </c>
      <c r="L494" s="79">
        <f>+'дод 2 '!M143</f>
        <v>0</v>
      </c>
      <c r="M494" s="79">
        <f>+'дод 2 '!N143</f>
        <v>0</v>
      </c>
      <c r="N494" s="79">
        <f>+'дод 2 '!O143</f>
        <v>19770000</v>
      </c>
      <c r="O494" s="79">
        <f>+'дод 2 '!P143</f>
        <v>20310000</v>
      </c>
      <c r="P494" s="185"/>
    </row>
    <row r="495" spans="1:16" s="27" customFormat="1" hidden="1" x14ac:dyDescent="0.25">
      <c r="A495" s="82"/>
      <c r="B495" s="83"/>
      <c r="C495" s="94" t="s">
        <v>537</v>
      </c>
      <c r="D495" s="79">
        <f>+'дод 2 '!E144</f>
        <v>0</v>
      </c>
      <c r="E495" s="79">
        <f>+'дод 2 '!F144</f>
        <v>0</v>
      </c>
      <c r="F495" s="79">
        <f>+'дод 2 '!G144</f>
        <v>0</v>
      </c>
      <c r="G495" s="79">
        <f>+'дод 2 '!H144</f>
        <v>0</v>
      </c>
      <c r="H495" s="79">
        <f>+'дод 2 '!I144</f>
        <v>0</v>
      </c>
      <c r="I495" s="79">
        <f>+'дод 2 '!J144</f>
        <v>0</v>
      </c>
      <c r="J495" s="79">
        <f>+'дод 2 '!K144</f>
        <v>0</v>
      </c>
      <c r="K495" s="79">
        <f>+'дод 2 '!L144</f>
        <v>0</v>
      </c>
      <c r="L495" s="79">
        <f>+'дод 2 '!M144</f>
        <v>0</v>
      </c>
      <c r="M495" s="79">
        <f>+'дод 2 '!N144</f>
        <v>0</v>
      </c>
      <c r="N495" s="79">
        <f>+'дод 2 '!O144</f>
        <v>0</v>
      </c>
      <c r="O495" s="79">
        <f>+'дод 2 '!P144</f>
        <v>0</v>
      </c>
      <c r="P495" s="185"/>
    </row>
    <row r="496" spans="1:16" s="27" customFormat="1" hidden="1" x14ac:dyDescent="0.25">
      <c r="A496" s="82"/>
      <c r="B496" s="83"/>
      <c r="C496" s="94" t="s">
        <v>538</v>
      </c>
      <c r="D496" s="79">
        <f>D494+D495</f>
        <v>540000</v>
      </c>
      <c r="E496" s="79">
        <f t="shared" ref="E496:O496" si="222">E494+E495</f>
        <v>540000</v>
      </c>
      <c r="F496" s="79">
        <f t="shared" si="222"/>
        <v>0</v>
      </c>
      <c r="G496" s="79">
        <f t="shared" si="222"/>
        <v>0</v>
      </c>
      <c r="H496" s="79">
        <f t="shared" si="222"/>
        <v>0</v>
      </c>
      <c r="I496" s="79">
        <f t="shared" si="222"/>
        <v>19770000</v>
      </c>
      <c r="J496" s="79">
        <f t="shared" si="222"/>
        <v>19770000</v>
      </c>
      <c r="K496" s="79">
        <f t="shared" si="222"/>
        <v>0</v>
      </c>
      <c r="L496" s="79">
        <f t="shared" si="222"/>
        <v>0</v>
      </c>
      <c r="M496" s="79">
        <f t="shared" si="222"/>
        <v>0</v>
      </c>
      <c r="N496" s="79">
        <f t="shared" si="222"/>
        <v>19770000</v>
      </c>
      <c r="O496" s="79">
        <f t="shared" si="222"/>
        <v>20310000</v>
      </c>
      <c r="P496" s="185"/>
    </row>
    <row r="497" spans="1:16" s="27" customFormat="1" x14ac:dyDescent="0.25">
      <c r="A497" s="76"/>
      <c r="B497" s="76"/>
      <c r="C497" s="94" t="s">
        <v>571</v>
      </c>
      <c r="D497" s="79">
        <f t="shared" ref="D497:O497" si="223">D15+D27+D115+D145+D241+D256+D277+D307+D416+D473</f>
        <v>2969544964</v>
      </c>
      <c r="E497" s="79">
        <f t="shared" si="223"/>
        <v>2641377715</v>
      </c>
      <c r="F497" s="79">
        <f t="shared" si="223"/>
        <v>1403064170</v>
      </c>
      <c r="G497" s="79">
        <f t="shared" si="223"/>
        <v>214908400</v>
      </c>
      <c r="H497" s="79">
        <f t="shared" si="223"/>
        <v>126330000</v>
      </c>
      <c r="I497" s="79">
        <f t="shared" si="223"/>
        <v>522451347</v>
      </c>
      <c r="J497" s="79">
        <f t="shared" si="223"/>
        <v>413724347</v>
      </c>
      <c r="K497" s="79">
        <f t="shared" si="223"/>
        <v>107570600</v>
      </c>
      <c r="L497" s="79">
        <f t="shared" si="223"/>
        <v>10161379</v>
      </c>
      <c r="M497" s="79">
        <f t="shared" si="223"/>
        <v>5905712</v>
      </c>
      <c r="N497" s="79">
        <f t="shared" si="223"/>
        <v>414880747</v>
      </c>
      <c r="O497" s="79">
        <f t="shared" si="223"/>
        <v>3491996311</v>
      </c>
      <c r="P497" s="185"/>
    </row>
    <row r="498" spans="1:16" s="31" customFormat="1" hidden="1" x14ac:dyDescent="0.25">
      <c r="A498" s="103"/>
      <c r="B498" s="103"/>
      <c r="C498" s="100" t="s">
        <v>545</v>
      </c>
      <c r="D498" s="87">
        <f t="shared" ref="D498:O498" si="224">D28</f>
        <v>551078300</v>
      </c>
      <c r="E498" s="87">
        <f t="shared" si="224"/>
        <v>551078300</v>
      </c>
      <c r="F498" s="87">
        <f t="shared" si="224"/>
        <v>452384600</v>
      </c>
      <c r="G498" s="87">
        <f t="shared" si="224"/>
        <v>0</v>
      </c>
      <c r="H498" s="87">
        <f t="shared" si="224"/>
        <v>0</v>
      </c>
      <c r="I498" s="87">
        <f t="shared" si="224"/>
        <v>0</v>
      </c>
      <c r="J498" s="87">
        <f t="shared" si="224"/>
        <v>0</v>
      </c>
      <c r="K498" s="87">
        <f t="shared" si="224"/>
        <v>0</v>
      </c>
      <c r="L498" s="87">
        <f t="shared" si="224"/>
        <v>0</v>
      </c>
      <c r="M498" s="87">
        <f t="shared" si="224"/>
        <v>0</v>
      </c>
      <c r="N498" s="87">
        <f t="shared" si="224"/>
        <v>0</v>
      </c>
      <c r="O498" s="87">
        <f t="shared" si="224"/>
        <v>551078300</v>
      </c>
      <c r="P498" s="185"/>
    </row>
    <row r="499" spans="1:16" s="31" customFormat="1" ht="47.25" hidden="1" x14ac:dyDescent="0.25">
      <c r="A499" s="103"/>
      <c r="B499" s="103"/>
      <c r="C499" s="100" t="s">
        <v>546</v>
      </c>
      <c r="D499" s="87">
        <f t="shared" ref="D499:O499" si="225">D30</f>
        <v>4320175</v>
      </c>
      <c r="E499" s="87">
        <f t="shared" si="225"/>
        <v>4320175</v>
      </c>
      <c r="F499" s="87">
        <f t="shared" si="225"/>
        <v>1714570</v>
      </c>
      <c r="G499" s="87">
        <f t="shared" si="225"/>
        <v>0</v>
      </c>
      <c r="H499" s="87">
        <f t="shared" si="225"/>
        <v>0</v>
      </c>
      <c r="I499" s="87">
        <f t="shared" si="225"/>
        <v>0</v>
      </c>
      <c r="J499" s="87">
        <f t="shared" si="225"/>
        <v>0</v>
      </c>
      <c r="K499" s="87">
        <f t="shared" si="225"/>
        <v>0</v>
      </c>
      <c r="L499" s="87">
        <f t="shared" si="225"/>
        <v>0</v>
      </c>
      <c r="M499" s="87">
        <f t="shared" si="225"/>
        <v>0</v>
      </c>
      <c r="N499" s="87">
        <f t="shared" si="225"/>
        <v>0</v>
      </c>
      <c r="O499" s="87">
        <f t="shared" si="225"/>
        <v>4320175</v>
      </c>
      <c r="P499" s="185"/>
    </row>
    <row r="500" spans="1:16" s="31" customFormat="1" hidden="1" x14ac:dyDescent="0.25">
      <c r="A500" s="103"/>
      <c r="B500" s="103"/>
      <c r="C500" s="100" t="s">
        <v>547</v>
      </c>
      <c r="D500" s="87">
        <f t="shared" ref="D500:O500" si="226">D423+D146</f>
        <v>1546729</v>
      </c>
      <c r="E500" s="87">
        <f t="shared" si="226"/>
        <v>1546729</v>
      </c>
      <c r="F500" s="87">
        <f t="shared" si="226"/>
        <v>0</v>
      </c>
      <c r="G500" s="87">
        <f t="shared" si="226"/>
        <v>0</v>
      </c>
      <c r="H500" s="87">
        <f t="shared" si="226"/>
        <v>0</v>
      </c>
      <c r="I500" s="87">
        <f t="shared" si="226"/>
        <v>0</v>
      </c>
      <c r="J500" s="87">
        <f t="shared" si="226"/>
        <v>0</v>
      </c>
      <c r="K500" s="87">
        <f t="shared" si="226"/>
        <v>0</v>
      </c>
      <c r="L500" s="87">
        <f t="shared" si="226"/>
        <v>0</v>
      </c>
      <c r="M500" s="87">
        <f t="shared" si="226"/>
        <v>0</v>
      </c>
      <c r="N500" s="87">
        <f t="shared" si="226"/>
        <v>0</v>
      </c>
      <c r="O500" s="87">
        <f t="shared" si="226"/>
        <v>1546729</v>
      </c>
      <c r="P500" s="185"/>
    </row>
    <row r="501" spans="1:16" s="31" customFormat="1" hidden="1" x14ac:dyDescent="0.25">
      <c r="A501" s="84"/>
      <c r="B501" s="84"/>
      <c r="C501" s="100" t="s">
        <v>372</v>
      </c>
      <c r="D501" s="87">
        <f t="shared" ref="D501:O501" si="227">D308</f>
        <v>0</v>
      </c>
      <c r="E501" s="87">
        <f t="shared" si="227"/>
        <v>0</v>
      </c>
      <c r="F501" s="87">
        <f t="shared" si="227"/>
        <v>0</v>
      </c>
      <c r="G501" s="87">
        <f t="shared" si="227"/>
        <v>0</v>
      </c>
      <c r="H501" s="87">
        <f t="shared" si="227"/>
        <v>0</v>
      </c>
      <c r="I501" s="87">
        <f t="shared" si="227"/>
        <v>61868709</v>
      </c>
      <c r="J501" s="87">
        <f t="shared" si="227"/>
        <v>61868709</v>
      </c>
      <c r="K501" s="87">
        <f t="shared" si="227"/>
        <v>0</v>
      </c>
      <c r="L501" s="87">
        <f t="shared" si="227"/>
        <v>0</v>
      </c>
      <c r="M501" s="87">
        <f t="shared" si="227"/>
        <v>0</v>
      </c>
      <c r="N501" s="87">
        <f t="shared" si="227"/>
        <v>61868709</v>
      </c>
      <c r="O501" s="87">
        <f t="shared" si="227"/>
        <v>61868709</v>
      </c>
      <c r="P501" s="185"/>
    </row>
    <row r="502" spans="1:16" s="165" customFormat="1" x14ac:dyDescent="0.25">
      <c r="A502" s="88"/>
      <c r="B502" s="88"/>
      <c r="C502" s="89" t="s">
        <v>537</v>
      </c>
      <c r="D502" s="90">
        <f t="shared" ref="D502:O502" si="228">D16+D31+D116+D147+D242+D257+D278+D309+D418+D474</f>
        <v>-2300000</v>
      </c>
      <c r="E502" s="90">
        <f t="shared" si="228"/>
        <v>0</v>
      </c>
      <c r="F502" s="90">
        <f t="shared" si="228"/>
        <v>0</v>
      </c>
      <c r="G502" s="90">
        <f t="shared" si="228"/>
        <v>0</v>
      </c>
      <c r="H502" s="90">
        <f t="shared" si="228"/>
        <v>0</v>
      </c>
      <c r="I502" s="90">
        <f t="shared" si="228"/>
        <v>2300000</v>
      </c>
      <c r="J502" s="90">
        <f t="shared" si="228"/>
        <v>2300000</v>
      </c>
      <c r="K502" s="90">
        <f t="shared" si="228"/>
        <v>0</v>
      </c>
      <c r="L502" s="90">
        <f t="shared" si="228"/>
        <v>0</v>
      </c>
      <c r="M502" s="90">
        <f t="shared" si="228"/>
        <v>0</v>
      </c>
      <c r="N502" s="90">
        <f t="shared" si="228"/>
        <v>2300000</v>
      </c>
      <c r="O502" s="90">
        <f t="shared" si="228"/>
        <v>0</v>
      </c>
      <c r="P502" s="185"/>
    </row>
    <row r="503" spans="1:16" s="106" customFormat="1" hidden="1" x14ac:dyDescent="0.25">
      <c r="A503" s="104"/>
      <c r="B503" s="104"/>
      <c r="C503" s="107" t="s">
        <v>545</v>
      </c>
      <c r="D503" s="105">
        <f>D32+D33</f>
        <v>0</v>
      </c>
      <c r="E503" s="105">
        <f t="shared" ref="E503:O503" si="229">E32+E33</f>
        <v>0</v>
      </c>
      <c r="F503" s="105">
        <f t="shared" si="229"/>
        <v>0</v>
      </c>
      <c r="G503" s="105">
        <f t="shared" si="229"/>
        <v>0</v>
      </c>
      <c r="H503" s="105">
        <f t="shared" si="229"/>
        <v>0</v>
      </c>
      <c r="I503" s="105">
        <f t="shared" si="229"/>
        <v>0</v>
      </c>
      <c r="J503" s="105">
        <f t="shared" si="229"/>
        <v>0</v>
      </c>
      <c r="K503" s="105">
        <f t="shared" si="229"/>
        <v>0</v>
      </c>
      <c r="L503" s="105">
        <f t="shared" si="229"/>
        <v>0</v>
      </c>
      <c r="M503" s="105">
        <f t="shared" si="229"/>
        <v>0</v>
      </c>
      <c r="N503" s="105">
        <f t="shared" si="229"/>
        <v>0</v>
      </c>
      <c r="O503" s="105">
        <f t="shared" si="229"/>
        <v>0</v>
      </c>
      <c r="P503" s="185"/>
    </row>
    <row r="504" spans="1:16" s="106" customFormat="1" ht="47.25" hidden="1" x14ac:dyDescent="0.25">
      <c r="A504" s="104"/>
      <c r="B504" s="104"/>
      <c r="C504" s="107" t="s">
        <v>546</v>
      </c>
      <c r="D504" s="105">
        <f>D32+D310</f>
        <v>0</v>
      </c>
      <c r="E504" s="105">
        <f t="shared" ref="E504:O504" si="230">E32+E310</f>
        <v>0</v>
      </c>
      <c r="F504" s="105">
        <f t="shared" si="230"/>
        <v>0</v>
      </c>
      <c r="G504" s="105">
        <f t="shared" si="230"/>
        <v>0</v>
      </c>
      <c r="H504" s="105">
        <f t="shared" si="230"/>
        <v>0</v>
      </c>
      <c r="I504" s="105">
        <f t="shared" si="230"/>
        <v>0</v>
      </c>
      <c r="J504" s="105">
        <f t="shared" si="230"/>
        <v>0</v>
      </c>
      <c r="K504" s="105">
        <f t="shared" si="230"/>
        <v>0</v>
      </c>
      <c r="L504" s="105">
        <f t="shared" si="230"/>
        <v>0</v>
      </c>
      <c r="M504" s="105">
        <f t="shared" si="230"/>
        <v>0</v>
      </c>
      <c r="N504" s="105">
        <f t="shared" si="230"/>
        <v>0</v>
      </c>
      <c r="O504" s="105">
        <f t="shared" si="230"/>
        <v>0</v>
      </c>
      <c r="P504" s="185"/>
    </row>
    <row r="505" spans="1:16" s="106" customFormat="1" hidden="1" x14ac:dyDescent="0.25">
      <c r="A505" s="104"/>
      <c r="B505" s="104"/>
      <c r="C505" s="107" t="s">
        <v>547</v>
      </c>
      <c r="D505" s="105">
        <f t="shared" ref="D505:N505" si="231">D148+D425</f>
        <v>0</v>
      </c>
      <c r="E505" s="105">
        <f t="shared" si="231"/>
        <v>0</v>
      </c>
      <c r="F505" s="105">
        <f t="shared" si="231"/>
        <v>0</v>
      </c>
      <c r="G505" s="105">
        <f t="shared" si="231"/>
        <v>0</v>
      </c>
      <c r="H505" s="105">
        <f t="shared" si="231"/>
        <v>0</v>
      </c>
      <c r="I505" s="105">
        <f t="shared" si="231"/>
        <v>0</v>
      </c>
      <c r="J505" s="105">
        <f t="shared" si="231"/>
        <v>0</v>
      </c>
      <c r="K505" s="105">
        <f t="shared" si="231"/>
        <v>0</v>
      </c>
      <c r="L505" s="105">
        <f t="shared" si="231"/>
        <v>0</v>
      </c>
      <c r="M505" s="105">
        <f t="shared" si="231"/>
        <v>0</v>
      </c>
      <c r="N505" s="105">
        <f t="shared" si="231"/>
        <v>0</v>
      </c>
      <c r="O505" s="105">
        <f t="shared" ref="O505:O506" si="232">D505+I505</f>
        <v>0</v>
      </c>
      <c r="P505" s="185"/>
    </row>
    <row r="506" spans="1:16" s="106" customFormat="1" hidden="1" x14ac:dyDescent="0.25">
      <c r="A506" s="104"/>
      <c r="B506" s="104"/>
      <c r="C506" s="107" t="s">
        <v>372</v>
      </c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>
        <f t="shared" si="232"/>
        <v>0</v>
      </c>
      <c r="P506" s="185"/>
    </row>
    <row r="507" spans="1:16" s="31" customFormat="1" x14ac:dyDescent="0.25">
      <c r="A507" s="84"/>
      <c r="B507" s="84"/>
      <c r="C507" s="100" t="s">
        <v>539</v>
      </c>
      <c r="D507" s="87">
        <f>D497+D502</f>
        <v>2967244964</v>
      </c>
      <c r="E507" s="87">
        <f t="shared" ref="E507:O507" si="233">E497+E502</f>
        <v>2641377715</v>
      </c>
      <c r="F507" s="87">
        <f t="shared" si="233"/>
        <v>1403064170</v>
      </c>
      <c r="G507" s="87">
        <f t="shared" si="233"/>
        <v>214908400</v>
      </c>
      <c r="H507" s="87">
        <f t="shared" si="233"/>
        <v>126330000</v>
      </c>
      <c r="I507" s="87">
        <f t="shared" si="233"/>
        <v>524751347</v>
      </c>
      <c r="J507" s="87">
        <f t="shared" si="233"/>
        <v>416024347</v>
      </c>
      <c r="K507" s="87">
        <f t="shared" si="233"/>
        <v>107570600</v>
      </c>
      <c r="L507" s="87">
        <f t="shared" si="233"/>
        <v>10161379</v>
      </c>
      <c r="M507" s="87">
        <f t="shared" si="233"/>
        <v>5905712</v>
      </c>
      <c r="N507" s="87">
        <f t="shared" si="233"/>
        <v>417180747</v>
      </c>
      <c r="O507" s="87">
        <f t="shared" si="233"/>
        <v>3491996311</v>
      </c>
      <c r="P507" s="185"/>
    </row>
    <row r="508" spans="1:16" s="31" customFormat="1" x14ac:dyDescent="0.25">
      <c r="A508" s="84"/>
      <c r="B508" s="84"/>
      <c r="C508" s="100" t="s">
        <v>545</v>
      </c>
      <c r="D508" s="87">
        <f>D498+D503</f>
        <v>551078300</v>
      </c>
      <c r="E508" s="87">
        <f t="shared" ref="E508:O508" si="234">E498+E503</f>
        <v>551078300</v>
      </c>
      <c r="F508" s="87">
        <f t="shared" si="234"/>
        <v>452384600</v>
      </c>
      <c r="G508" s="87">
        <f t="shared" si="234"/>
        <v>0</v>
      </c>
      <c r="H508" s="87">
        <f t="shared" si="234"/>
        <v>0</v>
      </c>
      <c r="I508" s="87">
        <f t="shared" si="234"/>
        <v>0</v>
      </c>
      <c r="J508" s="87">
        <f t="shared" si="234"/>
        <v>0</v>
      </c>
      <c r="K508" s="87">
        <f t="shared" si="234"/>
        <v>0</v>
      </c>
      <c r="L508" s="87">
        <f t="shared" si="234"/>
        <v>0</v>
      </c>
      <c r="M508" s="87">
        <f t="shared" si="234"/>
        <v>0</v>
      </c>
      <c r="N508" s="87">
        <f t="shared" si="234"/>
        <v>0</v>
      </c>
      <c r="O508" s="87">
        <f t="shared" si="234"/>
        <v>551078300</v>
      </c>
      <c r="P508" s="185"/>
    </row>
    <row r="509" spans="1:16" s="31" customFormat="1" ht="62.25" customHeight="1" x14ac:dyDescent="0.25">
      <c r="A509" s="84"/>
      <c r="B509" s="84"/>
      <c r="C509" s="100" t="s">
        <v>546</v>
      </c>
      <c r="D509" s="87">
        <f>D499+D504</f>
        <v>4320175</v>
      </c>
      <c r="E509" s="87">
        <f t="shared" ref="E509:O509" si="235">E499+E504</f>
        <v>4320175</v>
      </c>
      <c r="F509" s="87">
        <f t="shared" si="235"/>
        <v>1714570</v>
      </c>
      <c r="G509" s="87">
        <f t="shared" si="235"/>
        <v>0</v>
      </c>
      <c r="H509" s="87">
        <f t="shared" si="235"/>
        <v>0</v>
      </c>
      <c r="I509" s="87">
        <f t="shared" si="235"/>
        <v>0</v>
      </c>
      <c r="J509" s="87">
        <f t="shared" si="235"/>
        <v>0</v>
      </c>
      <c r="K509" s="87">
        <f t="shared" si="235"/>
        <v>0</v>
      </c>
      <c r="L509" s="87">
        <f t="shared" si="235"/>
        <v>0</v>
      </c>
      <c r="M509" s="87">
        <f t="shared" si="235"/>
        <v>0</v>
      </c>
      <c r="N509" s="87">
        <f t="shared" si="235"/>
        <v>0</v>
      </c>
      <c r="O509" s="87">
        <f t="shared" si="235"/>
        <v>4320175</v>
      </c>
      <c r="P509" s="185"/>
    </row>
    <row r="510" spans="1:16" s="31" customFormat="1" x14ac:dyDescent="0.25">
      <c r="A510" s="84"/>
      <c r="B510" s="84"/>
      <c r="C510" s="100" t="s">
        <v>547</v>
      </c>
      <c r="D510" s="87">
        <f>D500+D505</f>
        <v>1546729</v>
      </c>
      <c r="E510" s="87">
        <f t="shared" ref="E510:O510" si="236">E500+E505</f>
        <v>1546729</v>
      </c>
      <c r="F510" s="87">
        <f t="shared" si="236"/>
        <v>0</v>
      </c>
      <c r="G510" s="87">
        <f t="shared" si="236"/>
        <v>0</v>
      </c>
      <c r="H510" s="87">
        <f t="shared" si="236"/>
        <v>0</v>
      </c>
      <c r="I510" s="87">
        <f t="shared" si="236"/>
        <v>0</v>
      </c>
      <c r="J510" s="87">
        <f t="shared" si="236"/>
        <v>0</v>
      </c>
      <c r="K510" s="87">
        <f t="shared" si="236"/>
        <v>0</v>
      </c>
      <c r="L510" s="87">
        <f t="shared" si="236"/>
        <v>0</v>
      </c>
      <c r="M510" s="87">
        <f t="shared" si="236"/>
        <v>0</v>
      </c>
      <c r="N510" s="87">
        <f t="shared" si="236"/>
        <v>0</v>
      </c>
      <c r="O510" s="87">
        <f t="shared" si="236"/>
        <v>1546729</v>
      </c>
      <c r="P510" s="185"/>
    </row>
    <row r="511" spans="1:16" s="31" customFormat="1" ht="27.75" customHeight="1" x14ac:dyDescent="0.25">
      <c r="A511" s="84"/>
      <c r="B511" s="84"/>
      <c r="C511" s="100" t="s">
        <v>372</v>
      </c>
      <c r="D511" s="87">
        <f>D501+D506</f>
        <v>0</v>
      </c>
      <c r="E511" s="87">
        <f t="shared" ref="E511:O511" si="237">E501+E506</f>
        <v>0</v>
      </c>
      <c r="F511" s="87">
        <f t="shared" si="237"/>
        <v>0</v>
      </c>
      <c r="G511" s="87">
        <f t="shared" si="237"/>
        <v>0</v>
      </c>
      <c r="H511" s="87">
        <f t="shared" si="237"/>
        <v>0</v>
      </c>
      <c r="I511" s="87">
        <f t="shared" si="237"/>
        <v>61868709</v>
      </c>
      <c r="J511" s="87">
        <f t="shared" si="237"/>
        <v>61868709</v>
      </c>
      <c r="K511" s="87">
        <f t="shared" si="237"/>
        <v>0</v>
      </c>
      <c r="L511" s="87">
        <f t="shared" si="237"/>
        <v>0</v>
      </c>
      <c r="M511" s="87">
        <f t="shared" si="237"/>
        <v>0</v>
      </c>
      <c r="N511" s="87">
        <f t="shared" si="237"/>
        <v>61868709</v>
      </c>
      <c r="O511" s="87">
        <f t="shared" si="237"/>
        <v>61868709</v>
      </c>
      <c r="P511" s="185"/>
    </row>
    <row r="512" spans="1:16" s="17" customFormat="1" ht="15.75" customHeight="1" x14ac:dyDescent="0.25">
      <c r="A512" s="20"/>
      <c r="B512" s="20"/>
      <c r="C512" s="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185"/>
    </row>
    <row r="513" spans="1:16" s="17" customFormat="1" ht="70.5" customHeight="1" x14ac:dyDescent="0.25">
      <c r="A513" s="20"/>
      <c r="B513" s="20"/>
      <c r="C513" s="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185"/>
    </row>
    <row r="514" spans="1:16" s="17" customFormat="1" ht="66.75" customHeight="1" x14ac:dyDescent="0.45">
      <c r="A514" s="182" t="s">
        <v>532</v>
      </c>
      <c r="B514" s="182"/>
      <c r="C514" s="182"/>
      <c r="D514" s="182"/>
      <c r="E514" s="23"/>
      <c r="F514" s="23"/>
      <c r="G514" s="24"/>
      <c r="H514" s="24"/>
      <c r="I514" s="24"/>
      <c r="J514" s="24"/>
      <c r="K514" s="24"/>
      <c r="L514" s="183" t="s">
        <v>529</v>
      </c>
      <c r="M514" s="183"/>
      <c r="N514" s="183"/>
      <c r="O514" s="21"/>
      <c r="P514" s="185"/>
    </row>
    <row r="515" spans="1:16" ht="47.25" customHeight="1" thickBot="1" x14ac:dyDescent="0.55000000000000004">
      <c r="A515" s="182"/>
      <c r="B515" s="182"/>
      <c r="C515" s="182"/>
      <c r="D515" s="182"/>
      <c r="E515" s="24"/>
      <c r="F515" s="24"/>
      <c r="G515" s="24"/>
      <c r="H515" s="24"/>
      <c r="I515" s="24"/>
      <c r="J515" s="24"/>
      <c r="K515" s="24"/>
      <c r="L515" s="24"/>
      <c r="M515" s="24"/>
      <c r="N515" s="1"/>
      <c r="O515" s="6"/>
      <c r="P515" s="185"/>
    </row>
    <row r="516" spans="1:16" ht="31.35" customHeight="1" x14ac:dyDescent="0.35">
      <c r="A516" s="2"/>
      <c r="B516" s="3"/>
      <c r="C516" s="43" t="s">
        <v>365</v>
      </c>
      <c r="D516" s="35">
        <f>D497-'дод 2 '!E717</f>
        <v>0</v>
      </c>
      <c r="E516" s="35">
        <f>E497-'дод 2 '!F717</f>
        <v>0</v>
      </c>
      <c r="F516" s="35">
        <f>F497-'дод 2 '!G717</f>
        <v>0</v>
      </c>
      <c r="G516" s="35">
        <f>G497-'дод 2 '!H717</f>
        <v>0</v>
      </c>
      <c r="H516" s="35">
        <f>H497-'дод 2 '!I717</f>
        <v>0</v>
      </c>
      <c r="I516" s="35">
        <f>I497-'дод 2 '!J717</f>
        <v>0</v>
      </c>
      <c r="J516" s="35">
        <f>J497-'дод 2 '!K717</f>
        <v>0</v>
      </c>
      <c r="K516" s="35">
        <f>K497-'дод 2 '!L717</f>
        <v>0</v>
      </c>
      <c r="L516" s="35">
        <f>L497-'дод 2 '!M717</f>
        <v>0</v>
      </c>
      <c r="M516" s="35">
        <f>M497-'дод 2 '!N717</f>
        <v>0</v>
      </c>
      <c r="N516" s="35">
        <f>N497-'дод 2 '!O717</f>
        <v>0</v>
      </c>
      <c r="O516" s="36">
        <f>O497-'дод 2 '!P717</f>
        <v>0</v>
      </c>
      <c r="P516" s="185"/>
    </row>
    <row r="517" spans="1:16" ht="40.5" x14ac:dyDescent="0.45">
      <c r="A517" s="8"/>
      <c r="B517" s="8"/>
      <c r="C517" s="44" t="s">
        <v>361</v>
      </c>
      <c r="D517" s="33">
        <f>D498-'дод 2 '!E718</f>
        <v>0</v>
      </c>
      <c r="E517" s="33">
        <f>E498-'дод 2 '!F718</f>
        <v>0</v>
      </c>
      <c r="F517" s="33">
        <f>F498-'дод 2 '!G718</f>
        <v>0</v>
      </c>
      <c r="G517" s="33">
        <f>G498-'дод 2 '!H718</f>
        <v>0</v>
      </c>
      <c r="H517" s="33">
        <f>H498-'дод 2 '!I718</f>
        <v>0</v>
      </c>
      <c r="I517" s="33">
        <f>I498-'дод 2 '!J718</f>
        <v>0</v>
      </c>
      <c r="J517" s="33">
        <f>J498-'дод 2 '!K718</f>
        <v>0</v>
      </c>
      <c r="K517" s="33">
        <f>K498-'дод 2 '!L718</f>
        <v>0</v>
      </c>
      <c r="L517" s="33">
        <f>L498-'дод 2 '!M718</f>
        <v>0</v>
      </c>
      <c r="M517" s="33">
        <f>M498-'дод 2 '!N718</f>
        <v>0</v>
      </c>
      <c r="N517" s="33">
        <f>N498-'дод 2 '!O718</f>
        <v>0</v>
      </c>
      <c r="O517" s="37">
        <f>O498-'дод 2 '!P718</f>
        <v>0</v>
      </c>
      <c r="P517" s="185"/>
    </row>
    <row r="518" spans="1:16" ht="24.6" customHeight="1" x14ac:dyDescent="0.35">
      <c r="C518" s="44" t="s">
        <v>362</v>
      </c>
      <c r="D518" s="33">
        <f>D499-'дод 2 '!E719</f>
        <v>0</v>
      </c>
      <c r="E518" s="33">
        <f>E499-'дод 2 '!F719</f>
        <v>0</v>
      </c>
      <c r="F518" s="33">
        <f>F499-'дод 2 '!G719</f>
        <v>0</v>
      </c>
      <c r="G518" s="33">
        <f>G499-'дод 2 '!H719</f>
        <v>0</v>
      </c>
      <c r="H518" s="33">
        <f>H499-'дод 2 '!I719</f>
        <v>0</v>
      </c>
      <c r="I518" s="33">
        <f>I499-'дод 2 '!J719</f>
        <v>0</v>
      </c>
      <c r="J518" s="33">
        <f>J499-'дод 2 '!K719</f>
        <v>0</v>
      </c>
      <c r="K518" s="33">
        <f>K499-'дод 2 '!L719</f>
        <v>0</v>
      </c>
      <c r="L518" s="33">
        <f>L499-'дод 2 '!M719</f>
        <v>0</v>
      </c>
      <c r="M518" s="33">
        <f>M499-'дод 2 '!N719</f>
        <v>0</v>
      </c>
      <c r="N518" s="33">
        <f>N499-'дод 2 '!O719</f>
        <v>0</v>
      </c>
      <c r="O518" s="37">
        <f>O499-'дод 2 '!P719</f>
        <v>0</v>
      </c>
      <c r="P518" s="19"/>
    </row>
    <row r="519" spans="1:16" ht="24.6" customHeight="1" thickBot="1" x14ac:dyDescent="0.4">
      <c r="C519" s="52" t="s">
        <v>372</v>
      </c>
      <c r="D519" s="50">
        <f>D501-'дод 2 '!E721</f>
        <v>0</v>
      </c>
      <c r="E519" s="50">
        <f>E501-'дод 2 '!F721</f>
        <v>0</v>
      </c>
      <c r="F519" s="50">
        <f>F501-'дод 2 '!G721</f>
        <v>0</v>
      </c>
      <c r="G519" s="50">
        <f>G501-'дод 2 '!H721</f>
        <v>0</v>
      </c>
      <c r="H519" s="50">
        <f>H501-'дод 2 '!I721</f>
        <v>0</v>
      </c>
      <c r="I519" s="50">
        <f>I501-'дод 2 '!J721</f>
        <v>0</v>
      </c>
      <c r="J519" s="50">
        <f>J501-'дод 2 '!K721</f>
        <v>0</v>
      </c>
      <c r="K519" s="50">
        <f>K501-'дод 2 '!L721</f>
        <v>0</v>
      </c>
      <c r="L519" s="50">
        <f>L501-'дод 2 '!M721</f>
        <v>0</v>
      </c>
      <c r="M519" s="50">
        <f>M501-'дод 2 '!N721</f>
        <v>0</v>
      </c>
      <c r="N519" s="50">
        <f>N501-'дод 2 '!O721</f>
        <v>0</v>
      </c>
      <c r="O519" s="51">
        <f>O501-'дод 2 '!P721</f>
        <v>0</v>
      </c>
      <c r="P519" s="19"/>
    </row>
    <row r="520" spans="1:16" ht="19.5" x14ac:dyDescent="0.25">
      <c r="C520" s="46" t="s">
        <v>537</v>
      </c>
      <c r="D520" s="38">
        <f>D502-'дод 2 '!E722</f>
        <v>0</v>
      </c>
      <c r="E520" s="38">
        <f>E502-'дод 2 '!F722</f>
        <v>0</v>
      </c>
      <c r="F520" s="38">
        <f>F502-'дод 2 '!G722</f>
        <v>0</v>
      </c>
      <c r="G520" s="38">
        <f>G502-'дод 2 '!H722</f>
        <v>0</v>
      </c>
      <c r="H520" s="38">
        <f>H502-'дод 2 '!I722</f>
        <v>0</v>
      </c>
      <c r="I520" s="38">
        <f>I502-'дод 2 '!J722</f>
        <v>0</v>
      </c>
      <c r="J520" s="38">
        <f>J502-'дод 2 '!K722</f>
        <v>0</v>
      </c>
      <c r="K520" s="38">
        <f>K502-'дод 2 '!L722</f>
        <v>0</v>
      </c>
      <c r="L520" s="38">
        <f>L502-'дод 2 '!M722</f>
        <v>0</v>
      </c>
      <c r="M520" s="38">
        <f>M502-'дод 2 '!N722</f>
        <v>0</v>
      </c>
      <c r="N520" s="38">
        <f>N502-'дод 2 '!O722</f>
        <v>0</v>
      </c>
      <c r="O520" s="39">
        <f>O502-'дод 2 '!P722</f>
        <v>0</v>
      </c>
      <c r="P520" s="19"/>
    </row>
    <row r="521" spans="1:16" ht="40.5" x14ac:dyDescent="0.25">
      <c r="C521" s="47" t="s">
        <v>361</v>
      </c>
      <c r="D521" s="34">
        <f>D503-'дод 2 '!E723</f>
        <v>0</v>
      </c>
      <c r="E521" s="34">
        <f>E503-'дод 2 '!F723</f>
        <v>0</v>
      </c>
      <c r="F521" s="34">
        <f>F503-'дод 2 '!G723</f>
        <v>0</v>
      </c>
      <c r="G521" s="34">
        <f>G503-'дод 2 '!H723</f>
        <v>0</v>
      </c>
      <c r="H521" s="34">
        <f>H503-'дод 2 '!I723</f>
        <v>0</v>
      </c>
      <c r="I521" s="34">
        <f>I503-'дод 2 '!J723</f>
        <v>0</v>
      </c>
      <c r="J521" s="34">
        <f>J503-'дод 2 '!K723</f>
        <v>0</v>
      </c>
      <c r="K521" s="34">
        <f>K503-'дод 2 '!L723</f>
        <v>0</v>
      </c>
      <c r="L521" s="34">
        <f>L503-'дод 2 '!M723</f>
        <v>0</v>
      </c>
      <c r="M521" s="34">
        <f>M503-'дод 2 '!N723</f>
        <v>0</v>
      </c>
      <c r="N521" s="34">
        <f>N503-'дод 2 '!O723</f>
        <v>0</v>
      </c>
      <c r="O521" s="40">
        <f>O503-'дод 2 '!P723</f>
        <v>0</v>
      </c>
      <c r="P521" s="19"/>
    </row>
    <row r="522" spans="1:16" ht="40.5" x14ac:dyDescent="0.25">
      <c r="C522" s="47" t="s">
        <v>362</v>
      </c>
      <c r="D522" s="34">
        <f>D504-'дод 2 '!E724</f>
        <v>0</v>
      </c>
      <c r="E522" s="34">
        <f>E504-'дод 2 '!F724</f>
        <v>0</v>
      </c>
      <c r="F522" s="34">
        <f>F504-'дод 2 '!G724</f>
        <v>0</v>
      </c>
      <c r="G522" s="34">
        <f>G504-'дод 2 '!H724</f>
        <v>0</v>
      </c>
      <c r="H522" s="34">
        <f>H504-'дод 2 '!I724</f>
        <v>0</v>
      </c>
      <c r="I522" s="34">
        <f>I504-'дод 2 '!J724</f>
        <v>0</v>
      </c>
      <c r="J522" s="34">
        <f>J504-'дод 2 '!K724</f>
        <v>0</v>
      </c>
      <c r="K522" s="34">
        <f>K504-'дод 2 '!L724</f>
        <v>0</v>
      </c>
      <c r="L522" s="34">
        <f>L504-'дод 2 '!M724</f>
        <v>0</v>
      </c>
      <c r="M522" s="34">
        <f>M504-'дод 2 '!N724</f>
        <v>0</v>
      </c>
      <c r="N522" s="34">
        <f>N504-'дод 2 '!O724</f>
        <v>0</v>
      </c>
      <c r="O522" s="40">
        <f>O504-'дод 2 '!P724</f>
        <v>0</v>
      </c>
      <c r="P522" s="19"/>
    </row>
    <row r="523" spans="1:16" ht="21" thickBot="1" x14ac:dyDescent="0.3">
      <c r="C523" s="48" t="s">
        <v>372</v>
      </c>
      <c r="D523" s="41">
        <f>D506-'дод 2 '!E726</f>
        <v>0</v>
      </c>
      <c r="E523" s="41">
        <f>E506-'дод 2 '!F726</f>
        <v>0</v>
      </c>
      <c r="F523" s="41">
        <f>F506-'дод 2 '!G726</f>
        <v>0</v>
      </c>
      <c r="G523" s="41">
        <f>G506-'дод 2 '!H726</f>
        <v>0</v>
      </c>
      <c r="H523" s="41">
        <f>H506-'дод 2 '!I726</f>
        <v>0</v>
      </c>
      <c r="I523" s="41">
        <f>I506-'дод 2 '!J726</f>
        <v>0</v>
      </c>
      <c r="J523" s="41">
        <f>J506-'дод 2 '!K726</f>
        <v>0</v>
      </c>
      <c r="K523" s="41">
        <f>K506-'дод 2 '!L726</f>
        <v>0</v>
      </c>
      <c r="L523" s="41">
        <f>L506-'дод 2 '!M726</f>
        <v>0</v>
      </c>
      <c r="M523" s="41">
        <f>M506-'дод 2 '!N726</f>
        <v>0</v>
      </c>
      <c r="N523" s="41">
        <f>N506-'дод 2 '!O726</f>
        <v>0</v>
      </c>
      <c r="O523" s="42">
        <f>O506-'дод 2 '!P726</f>
        <v>0</v>
      </c>
      <c r="P523" s="19"/>
    </row>
    <row r="524" spans="1:16" ht="19.5" x14ac:dyDescent="0.25">
      <c r="C524" s="46" t="s">
        <v>538</v>
      </c>
      <c r="D524" s="38">
        <f>D507-'дод 2 '!E727</f>
        <v>0</v>
      </c>
      <c r="E524" s="38">
        <f>E507-'дод 2 '!F727</f>
        <v>0</v>
      </c>
      <c r="F524" s="38">
        <f>F507-'дод 2 '!G727</f>
        <v>0</v>
      </c>
      <c r="G524" s="38">
        <f>G507-'дод 2 '!H727</f>
        <v>0</v>
      </c>
      <c r="H524" s="38">
        <f>H507-'дод 2 '!I727</f>
        <v>0</v>
      </c>
      <c r="I524" s="38">
        <f>I507-'дод 2 '!J727</f>
        <v>0</v>
      </c>
      <c r="J524" s="38">
        <f>J507-'дод 2 '!K727</f>
        <v>0</v>
      </c>
      <c r="K524" s="38">
        <f>K507-'дод 2 '!L727</f>
        <v>0</v>
      </c>
      <c r="L524" s="38">
        <f>L507-'дод 2 '!M727</f>
        <v>0</v>
      </c>
      <c r="M524" s="38">
        <f>M507-'дод 2 '!N727</f>
        <v>0</v>
      </c>
      <c r="N524" s="38">
        <f>N507-'дод 2 '!O727</f>
        <v>0</v>
      </c>
      <c r="O524" s="39">
        <f>O507-'дод 2 '!P727</f>
        <v>0</v>
      </c>
      <c r="P524" s="19"/>
    </row>
    <row r="525" spans="1:16" ht="40.5" x14ac:dyDescent="0.25">
      <c r="C525" s="49" t="s">
        <v>361</v>
      </c>
      <c r="D525" s="34">
        <f>D508-'дод 2 '!E728</f>
        <v>0</v>
      </c>
      <c r="E525" s="34">
        <f>E508-'дод 2 '!F728</f>
        <v>0</v>
      </c>
      <c r="F525" s="34">
        <f>F508-'дод 2 '!G728</f>
        <v>0</v>
      </c>
      <c r="G525" s="34">
        <f>G508-'дод 2 '!H728</f>
        <v>0</v>
      </c>
      <c r="H525" s="34">
        <f>H508-'дод 2 '!I728</f>
        <v>0</v>
      </c>
      <c r="I525" s="34">
        <f>I508-'дод 2 '!J728</f>
        <v>0</v>
      </c>
      <c r="J525" s="34">
        <f>J508-'дод 2 '!K728</f>
        <v>0</v>
      </c>
      <c r="K525" s="34">
        <f>K508-'дод 2 '!L728</f>
        <v>0</v>
      </c>
      <c r="L525" s="34">
        <f>L508-'дод 2 '!M728</f>
        <v>0</v>
      </c>
      <c r="M525" s="34">
        <f>M508-'дод 2 '!N728</f>
        <v>0</v>
      </c>
      <c r="N525" s="34">
        <f>N508-'дод 2 '!O728</f>
        <v>0</v>
      </c>
      <c r="O525" s="40">
        <f>O508-'дод 2 '!P728</f>
        <v>0</v>
      </c>
    </row>
    <row r="526" spans="1:16" ht="40.5" x14ac:dyDescent="0.25">
      <c r="C526" s="49" t="s">
        <v>362</v>
      </c>
      <c r="D526" s="34">
        <f>D509-'дод 2 '!E729</f>
        <v>0</v>
      </c>
      <c r="E526" s="34">
        <f>E509-'дод 2 '!F729</f>
        <v>0</v>
      </c>
      <c r="F526" s="34">
        <f>F509-'дод 2 '!G729</f>
        <v>0</v>
      </c>
      <c r="G526" s="34">
        <f>G509-'дод 2 '!H729</f>
        <v>0</v>
      </c>
      <c r="H526" s="34">
        <f>H509-'дод 2 '!I729</f>
        <v>0</v>
      </c>
      <c r="I526" s="34">
        <f>I509-'дод 2 '!J729</f>
        <v>0</v>
      </c>
      <c r="J526" s="34">
        <f>J509-'дод 2 '!K729</f>
        <v>0</v>
      </c>
      <c r="K526" s="34">
        <f>K509-'дод 2 '!L729</f>
        <v>0</v>
      </c>
      <c r="L526" s="34">
        <f>L509-'дод 2 '!M729</f>
        <v>0</v>
      </c>
      <c r="M526" s="34">
        <f>M509-'дод 2 '!N729</f>
        <v>0</v>
      </c>
      <c r="N526" s="34">
        <f>N509-'дод 2 '!O729</f>
        <v>0</v>
      </c>
      <c r="O526" s="40">
        <f>O509-'дод 2 '!P729</f>
        <v>0</v>
      </c>
    </row>
    <row r="527" spans="1:16" ht="21" thickBot="1" x14ac:dyDescent="0.3">
      <c r="C527" s="45" t="s">
        <v>372</v>
      </c>
      <c r="D527" s="41">
        <f>D511-'дод 2 '!E731</f>
        <v>0</v>
      </c>
      <c r="E527" s="41">
        <f>E511-'дод 2 '!F731</f>
        <v>0</v>
      </c>
      <c r="F527" s="41">
        <f>F511-'дод 2 '!G731</f>
        <v>0</v>
      </c>
      <c r="G527" s="41">
        <f>G511-'дод 2 '!H731</f>
        <v>0</v>
      </c>
      <c r="H527" s="41">
        <f>H511-'дод 2 '!I731</f>
        <v>0</v>
      </c>
      <c r="I527" s="41">
        <f>I511-'дод 2 '!J731</f>
        <v>0</v>
      </c>
      <c r="J527" s="41">
        <f>J511-'дод 2 '!K731</f>
        <v>0</v>
      </c>
      <c r="K527" s="41">
        <f>K511-'дод 2 '!L731</f>
        <v>0</v>
      </c>
      <c r="L527" s="41">
        <f>L511-'дод 2 '!M731</f>
        <v>0</v>
      </c>
      <c r="M527" s="41">
        <f>M511-'дод 2 '!N731</f>
        <v>0</v>
      </c>
      <c r="N527" s="41">
        <f>N511-'дод 2 '!O731</f>
        <v>0</v>
      </c>
      <c r="O527" s="42">
        <f>O511-'дод 2 '!P731</f>
        <v>0</v>
      </c>
    </row>
  </sheetData>
  <mergeCells count="28"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  <mergeCell ref="F13:G13"/>
    <mergeCell ref="D12:H12"/>
    <mergeCell ref="K13:K14"/>
    <mergeCell ref="P387:P470"/>
    <mergeCell ref="P473:P517"/>
    <mergeCell ref="Q1:Q133"/>
    <mergeCell ref="P1:P60"/>
    <mergeCell ref="P61:P166"/>
    <mergeCell ref="P169:P262"/>
    <mergeCell ref="H13:H14"/>
    <mergeCell ref="I13:I14"/>
    <mergeCell ref="I12:N12"/>
    <mergeCell ref="J13:J14"/>
    <mergeCell ref="A514:D515"/>
    <mergeCell ref="L514:N51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5" fitToHeight="2" orientation="landscape" verticalDpi="300" r:id="rId1"/>
  <headerFooter scaleWithDoc="0" alignWithMargins="0">
    <oddFooter>&amp;RСторінка &amp;P</oddFooter>
  </headerFooter>
  <rowBreaks count="1" manualBreakCount="1"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5</vt:lpstr>
      <vt:lpstr>'дод 2 '!Заголовки_для_печати</vt:lpstr>
      <vt:lpstr>'дод 5'!Заголовки_для_печати</vt:lpstr>
      <vt:lpstr>'дод 2 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2024-03-05T15:21:19Z</cp:lastPrinted>
  <dcterms:created xsi:type="dcterms:W3CDTF">2014-01-17T10:52:16Z</dcterms:created>
  <dcterms:modified xsi:type="dcterms:W3CDTF">2024-03-06T13:59:19Z</dcterms:modified>
</cp:coreProperties>
</file>