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6770" tabRatio="575" activeTab="0"/>
  </bookViews>
  <sheets>
    <sheet name=" дод 1" sheetId="1" r:id="rId1"/>
  </sheets>
  <definedNames>
    <definedName name="_xlfn.AGGREGATE" hidden="1">#NAME?</definedName>
    <definedName name="_xlnm.Print_Titles" localSheetId="0">' дод 1'!$11:$13</definedName>
    <definedName name="_xlnm.Print_Area" localSheetId="0">' дод 1'!$A$1:$F$209</definedName>
  </definedNames>
  <calcPr fullCalcOnLoad="1"/>
</workbook>
</file>

<file path=xl/sharedStrings.xml><?xml version="1.0" encoding="utf-8"?>
<sst xmlns="http://schemas.openxmlformats.org/spreadsheetml/2006/main" count="247" uniqueCount="241">
  <si>
    <t>Код</t>
  </si>
  <si>
    <t>Офіційні трансферти</t>
  </si>
  <si>
    <t>Податкові надходження</t>
  </si>
  <si>
    <t>Податки на доходи, податки на прибуток, податки на збільшення ринкової вартості</t>
  </si>
  <si>
    <t>Податок на прибуток підприємств</t>
  </si>
  <si>
    <t>Інші податки та збори</t>
  </si>
  <si>
    <t>Неподаткові надходження</t>
  </si>
  <si>
    <t>Доходи від власності та підприємницької діяльності</t>
  </si>
  <si>
    <t>Адміністративні збори та платежі, доходи від некомерційної господарської діяльності</t>
  </si>
  <si>
    <t>Цільові фонди</t>
  </si>
  <si>
    <t>Внутрішні податки на товари та послуги</t>
  </si>
  <si>
    <t>Інші неподаткові надходження</t>
  </si>
  <si>
    <t>Доходи від операцій з капіталом</t>
  </si>
  <si>
    <t>Надходження від продажу основного капіталу</t>
  </si>
  <si>
    <t>Загальний фонд</t>
  </si>
  <si>
    <t>Спеціальний фонд</t>
  </si>
  <si>
    <t>Власні надходження бюджетних установ</t>
  </si>
  <si>
    <t>Від органів державного управління</t>
  </si>
  <si>
    <t>Податок на доходи фізичних осіб, що сплачується податковими агентами, із доходів платника податку у вигляді заробітної плати</t>
  </si>
  <si>
    <t>Податок на доходи фізичних осіб з грошового забезпечення, грошових винагород та інших виплат, одержаних військовослужбовцями та особами рядового і начальницького складу, що сплачується податковими агентами</t>
  </si>
  <si>
    <t>Податок на доходи фізичних осіб, що сплачується податковими агентами, із доходів платника податку інших ніж  заробітна плата</t>
  </si>
  <si>
    <t>Податок на доходи фізичних осіб, що сплачується фізичними особами за результатами річного декларування</t>
  </si>
  <si>
    <t xml:space="preserve">Податок на прибуток підприємств та фінансових установ комунальної власності </t>
  </si>
  <si>
    <t>Рентна плата та плата за використання інших природних ресурсів</t>
  </si>
  <si>
    <t>Рентна плата за спеціальне використання лісових ресурсів</t>
  </si>
  <si>
    <t>Рентна плата за спеціальне використання лісових ресурсів (крім рентної плати за спеціальне використання лісових ресурсів в частині деревини, заготовленої в порядку рубок головного користування)</t>
  </si>
  <si>
    <t>18010000 </t>
  </si>
  <si>
    <t>18010100 </t>
  </si>
  <si>
    <t>18010200 </t>
  </si>
  <si>
    <t>Податок на нерухоме майно, відмінне від земельної ділянки, сплачений юридичними особами, які є власниками об'єктів житлової нерухомості </t>
  </si>
  <si>
    <t>Податок на нерухоме майно, відмінне від земельної ділянки, сплачений фізичними особами, які є власниками об'єктів житлової нерухомості </t>
  </si>
  <si>
    <t>18010300 </t>
  </si>
  <si>
    <t>18010400 </t>
  </si>
  <si>
    <t>Податок на нерухоме майно, відмінне від земельної ділянки, сплачений фізичними особами, які є власниками об'єктів нежитлової нерухомості </t>
  </si>
  <si>
    <t>Податок на нерухоме майно, відмінне від земельної ділянки, сплачений юридичними особами, які є власниками об'єктів нежитлової нерухомості </t>
  </si>
  <si>
    <t>Земельний податок з юридичних осіб</t>
  </si>
  <si>
    <t>Орендна  плата з юридичних осіб</t>
  </si>
  <si>
    <t>Земельний податок з фізичних осіб</t>
  </si>
  <si>
    <t>Орендна  плата з фізичних осіб</t>
  </si>
  <si>
    <t>Транспортний податок з фізичних осіб</t>
  </si>
  <si>
    <t>Транспортний податок з юридичних осіб</t>
  </si>
  <si>
    <t xml:space="preserve">Туристичний збір, сплачений юридичними особами </t>
  </si>
  <si>
    <t xml:space="preserve">Туристичний збір, сплачений фізичними особами </t>
  </si>
  <si>
    <t>Туристичний збір</t>
  </si>
  <si>
    <t>18050000 </t>
  </si>
  <si>
    <t>Єдиний податок  </t>
  </si>
  <si>
    <t>18050300 </t>
  </si>
  <si>
    <t>Єдиний податок з юридичних осіб </t>
  </si>
  <si>
    <t>18050400 </t>
  </si>
  <si>
    <t>Єдиний податок з фізичних осіб </t>
  </si>
  <si>
    <t>19010000 </t>
  </si>
  <si>
    <t>Екологічний податок </t>
  </si>
  <si>
    <t>19010100 </t>
  </si>
  <si>
    <t xml:space="preserve">Надходження від скидів забруднюючих речовин безпосередньо у водні об'єкти </t>
  </si>
  <si>
    <t xml:space="preserve">Надходження від розміщення відходів у спеціально відведених для цього місцях чи на об'єктах, крім розміщення окремих видів відходів як вторинної сировини </t>
  </si>
  <si>
    <t>21010000 </t>
  </si>
  <si>
    <t>21010300 </t>
  </si>
  <si>
    <t>Частина чистого прибутку (доходу) комунальних унітарних підприємств та їх об'єднань, що вилучається до відповідного місцевого бюджету</t>
  </si>
  <si>
    <t>21080000 </t>
  </si>
  <si>
    <t>Інші надходження  </t>
  </si>
  <si>
    <t>Штрафні санкції за порушення законодавства про патентування, за порушення норм регулювання обігу готівки та про застосування реєстраторів розрахункових операцій у сфері торгівлі, громадського харчування та послуг </t>
  </si>
  <si>
    <t>21081100 </t>
  </si>
  <si>
    <t>Адміністративні штрафи та інші санкції </t>
  </si>
  <si>
    <t>Інші надходження</t>
  </si>
  <si>
    <t>22080000 </t>
  </si>
  <si>
    <t>Надходження від орендної плати за користування цілісним майновим комплексом та іншим державним майном  </t>
  </si>
  <si>
    <t>22080400 </t>
  </si>
  <si>
    <t>22090000 </t>
  </si>
  <si>
    <t>Державне мито  </t>
  </si>
  <si>
    <t>22090100 </t>
  </si>
  <si>
    <t>Державне мито, що сплачується за місцем розгляду та оформлення документів, у тому числі за оформлення документів на спадщину і дарування  </t>
  </si>
  <si>
    <t>22090400 </t>
  </si>
  <si>
    <t>Державне мито, пов'язане з видачею та оформленням закордонних паспортів (посвідок) та паспортів громадян України  </t>
  </si>
  <si>
    <t>24030000 </t>
  </si>
  <si>
    <t>Надходження сум кредиторської та депонентської заборгованості підприємств, організацій та установ, щодо яких минув строк позовної давності </t>
  </si>
  <si>
    <t>24060000 </t>
  </si>
  <si>
    <t>24060300 </t>
  </si>
  <si>
    <t xml:space="preserve">Інші надходження до фондів охорони навколишнього природного середовища  </t>
  </si>
  <si>
    <t>24062100 </t>
  </si>
  <si>
    <t>Грошові стягнення за шкоду, заподіяну порушенням законодавства про охорону навколишнього природного середовища внаслідок господарської та іншої діяльності </t>
  </si>
  <si>
    <t>24110000 </t>
  </si>
  <si>
    <t>Доходи від операцій з кредитування та надання гарантій  </t>
  </si>
  <si>
    <t>24110900 </t>
  </si>
  <si>
    <t>Відсотки за користування довгостроковим кредитом, що надається з місцевих бюджетів молодим сім'ям та одиноким молодим громадянам на будівництво (реконструкцію) та придбання житла </t>
  </si>
  <si>
    <t>Надходження коштів пайової участі у розвитку інфраструктури населеного пункту</t>
  </si>
  <si>
    <t>25010000 </t>
  </si>
  <si>
    <t>Надходження від плати за послуги, що надаються бюджетними установами згідно із законодавством </t>
  </si>
  <si>
    <t>25010100 </t>
  </si>
  <si>
    <t>Плата за послуги, що надаються бюджетними установами згідно з їх основною діяльністю </t>
  </si>
  <si>
    <t>25010200 </t>
  </si>
  <si>
    <t>Надходження бюджетних установ від додаткової (господарської) діяльності </t>
  </si>
  <si>
    <t>25010300 </t>
  </si>
  <si>
    <t>25010400 </t>
  </si>
  <si>
    <t>Надходження бюджетних установ від реалізації в установленому порядку майна (крім нерухомого майна) </t>
  </si>
  <si>
    <t>25020000 </t>
  </si>
  <si>
    <t>Інші джерела власних надходжень бюджетних установ  </t>
  </si>
  <si>
    <t>25020200 </t>
  </si>
  <si>
    <t>Кошти, що отримують бюджетні установи від підприємств, організацій, фізичних осіб та від інших бюджетних установ для виконання цільових заходів, у тому числі заходів з відчуження для суспільних потреб земельних ділянок та розміщених на них інших об’єктів нерухомого майна, що перебувають у приватній власності фізичних або юридичних осіб</t>
  </si>
  <si>
    <t>31010000 </t>
  </si>
  <si>
    <t>Кошти від реалізації скарбів, майна, одержаного державою або територіальною громадою в порядку спадкування чи дарування, безхазяйного майна, знахідок, а також валютних цінностей і грошових коштів, власники яких невідомі </t>
  </si>
  <si>
    <t>31010200 </t>
  </si>
  <si>
    <t>Кошти від реалізації безхазяйного майна, знахідок, спадкового майна, майна, одержаного територіальною громадою в порядку спадкування чи дарування, а також валютні цінності і грошові кошти, власники яких невідомі  </t>
  </si>
  <si>
    <t>31020000 </t>
  </si>
  <si>
    <t>Надходження коштів від Державного фонду дорогоцінних металів і дорогоцінного каміння  </t>
  </si>
  <si>
    <t>31030000 </t>
  </si>
  <si>
    <t>Кошти від відчуження майна, що належить Автономній Республіці Крим та майна, що перебуває в комунальній власності  </t>
  </si>
  <si>
    <t>33010000 </t>
  </si>
  <si>
    <t>Кошти від продажу землі  </t>
  </si>
  <si>
    <t>33010100 </t>
  </si>
  <si>
    <t>Кошти від продажу земельних ділянок несільськогосподарського призначення, що перебувають у державній або комунальній власності, та земельних ділянок, які знаходяться на території Автономної Республіки Крим</t>
  </si>
  <si>
    <t>50100000 </t>
  </si>
  <si>
    <t>Інші фонди  </t>
  </si>
  <si>
    <t xml:space="preserve">Цільові фонди, утворені Верховною Радою Автономної Республіки Крим, органами місцевого самоврядування та місцевими органами виконавчої влади  </t>
  </si>
  <si>
    <t xml:space="preserve">Податок та збір на доходи фізичних осіб  </t>
  </si>
  <si>
    <t>Податок на майно</t>
  </si>
  <si>
    <t>Єдиний податок з сільськогосподарських товаровиробників, у яких частка сільськогосподарського товаровиробництва за попередній податковий (звітний) рік дорівнює або перевищує 75 відсотків</t>
  </si>
  <si>
    <t>Кошти  від продажу землі і нематеріальних активів</t>
  </si>
  <si>
    <t xml:space="preserve">Відсотки за користування позиками, які надавалися з місцевих бюджетів  </t>
  </si>
  <si>
    <t>22010000 </t>
  </si>
  <si>
    <t>Плата за надання адміністративних послуг</t>
  </si>
  <si>
    <t>Плата за надання інших адміністративних послуг</t>
  </si>
  <si>
    <t>Державне мито, не віднесене до інших категорій</t>
  </si>
  <si>
    <t>Державне мито за дії, пов'язані з одержанням патентів на об'єкти права інтелектуальної власності, підтриманням їх чинності та передаванням прав їхніми власниками</t>
  </si>
  <si>
    <t>Плата за розміщення тимчасово вільних коштів місцевих бюджетів </t>
  </si>
  <si>
    <t>Адміністративний збір за проведення державної реєстрації юридичних осіб, фізичних осіб - підприємців та громадських формувань</t>
  </si>
  <si>
    <t xml:space="preserve">Адміністративний збір за державну реєстрацію речових прав на нерухоме майно та їх обтяжень </t>
  </si>
  <si>
    <t>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 фізичних осіб - підприємців та громадських формувань, а також плата за надання інших платних послуг, пов'язаних з такою державною реєстрацією</t>
  </si>
  <si>
    <t>Освітня субвенція з державного бюджету місцевим бюджетам</t>
  </si>
  <si>
    <t>Пальне</t>
  </si>
  <si>
    <t xml:space="preserve">Акцизний податок з ввезених на митну територію України підакцизних товарів (продукції) </t>
  </si>
  <si>
    <t xml:space="preserve">Акцизний податок з вироблених в Україні підакцизних товарів (продукції) </t>
  </si>
  <si>
    <t>Дотація з місцевого бюджету на здійснення переданих з державного бюджету видатків з утримання закладів освіти та охорони здоров’я за рахунок відповідної додаткової дотації з державного бюджету</t>
  </si>
  <si>
    <t>Субвенції з місцевих бюджетів іншим місцевим бюджетам</t>
  </si>
  <si>
    <t>на забезпечення лікування хворих на хронічну ниркову недостатність методом гемодіалізу</t>
  </si>
  <si>
    <t>на забезпечення лікування хворих на цукровий та нецукровий діабет</t>
  </si>
  <si>
    <t>на пільгове медичне обслуговування громадян, які постраждали внаслідок Чорнобильської катастрофи</t>
  </si>
  <si>
    <t>Дотації з місцевих бюджетів іншим місцевим бюджетам</t>
  </si>
  <si>
    <t>Субвенція з місцевого бюджету на утримання об'єктів спільного користування чи ліквідацію негативних наслідків діяльності об'єктів спільного користування</t>
  </si>
  <si>
    <t>Частина чистого прибутку (доходу) державних або комунальних унітарних підприємств та їх об'єднань, що вилучається до відповідного бюджету, та дивіденди (дохід), нараховані на акції (частки) господарських товариств, у статутних капіталах яких є державна або комунальна власність</t>
  </si>
  <si>
    <t>Субвенції з державного бюджету місцевим бюджетам</t>
  </si>
  <si>
    <t>на придбання пристроїв для програвання компакт-дисків із звуковим записом для закладів загальної середньої освіти з метою створення умов для підготовки та проведення зовнішнього незалежного оцінювання з іноземних мов</t>
  </si>
  <si>
    <t>Субвенція з місцевого бюджету на здійснення заходів щодо соціально-економічного розвитку окремих територій за рахунок залишку коштів відповідної субвенції з державного бюджету, що утворився на кінець 2017 року</t>
  </si>
  <si>
    <t>Кошти отримані з обласного бюджету:</t>
  </si>
  <si>
    <t>на придбання персонального комп’ютера/ноутбука та техніки для друкування, копіювання, сканування та ламінування з витратними матеріалами для початкової школи</t>
  </si>
  <si>
    <t>Субвенція з місцевого бюджету на погашення різниці між фактичною вартістю теплової енергії, послуг з централізованого опалення, постачання гарячої води, централізованого водопостачання та водовідведення, постачання холодної води та водовідведення (з використанням внутрішньобудинкових систем), що вироблялися, транспортувалися та постачалися населенню, бюджетним установам і організаціям та/або іншим підприємствам теплопостачання, централізованого питного водопостачання та водовідведення, які надають такі послуги, та тарифами, що затверджувалися та/або погоджувалися органами державної влади чи місцевого самоврядування, за рахунок відповідної субвенції з державного бюджету</t>
  </si>
  <si>
    <t xml:space="preserve">на придбання обладнання для кабінетів української мови в закладах загальної середньої освіти з навчанням мовами національних меншин (у тому числі придбання електронних фліпчартів та мобільних стендів до них для шкіл з навчанням румунською та угорською мовами) </t>
  </si>
  <si>
    <t>на закупівлю сучасних меблів для початкових класів нової української школи</t>
  </si>
  <si>
    <t>Субвенція з місцевого бюджету на фінансове забезпечення будівництва, реконструкції, ремонту і утримання автомобільних доріг загального користування місцевого значення, вулиць і доріг комунальної власності у населених пунктах за рахунок відповідної субвенції з державного бюджету</t>
  </si>
  <si>
    <t>Плата за встановлення земельного сервітуту</t>
  </si>
  <si>
    <t>Кошти, отримані від надання учасниками процедури закупівель як забезпечення їх тендерної пропозиції (пропозиції конкурсних торгів), які не підлягають поверненню цим учасникам</t>
  </si>
  <si>
    <t>Кошти за шкоду, що заподіяна на земельних ділянках державної та комунальної власності, які не надані у користування та не передані у власність, внаслідок їх самовільного зайняття, використання не за цільовим призначенням, зняття ґрунтового покриву (родючого шару ґрунту) без спеціального дозволу; відшкодування збитків за погіршення якості ґрунтового покриву тощо та за неодержання доходів у зв'язку з тимчасовим невикористанням земельних ділянок</t>
  </si>
  <si>
    <t>Усього</t>
  </si>
  <si>
    <t>у т.ч. бюджет розвитку</t>
  </si>
  <si>
    <t>Усього доходів (без урахування міжбюджетних трансфетрів)</t>
  </si>
  <si>
    <t>Разом доходів</t>
  </si>
  <si>
    <t xml:space="preserve">Благодійні внески, гранти та дарунки </t>
  </si>
  <si>
    <t>Найменування згідно з
Класифікацією доходів бюджету</t>
  </si>
  <si>
    <t>Від Європейського Союзу, урядів іноземних держав, міжнародних організацій, донорських установ</t>
  </si>
  <si>
    <t>Субвенція з місцевого бюджету на здійснення переданих видатків у сфері освіти за рахунок коштів освітньої субвенції</t>
  </si>
  <si>
    <t>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t>
  </si>
  <si>
    <t>Субвенція з місцевого бюджету на здійснення переданих видатків у сфері охорони здоров'я за рахунок коштів медичної субвенції</t>
  </si>
  <si>
    <t>Інші субвенції з місцевого бюджету</t>
  </si>
  <si>
    <t>на встановлення телефонів особам з інвалідністю І та ІІ груп</t>
  </si>
  <si>
    <t>Екологічний податок, який справляється за викиди в атмосферне повітря забруднюючих речовин стаціонарними джерелами забруднення (за винятком викидів в атмосферне повітря двоокису вуглецю)</t>
  </si>
  <si>
    <t>Субвенція з місцевого бюджету за рахунок залишку коштів освітньої субвенції, що утворився на початок бюджетного періоду</t>
  </si>
  <si>
    <t xml:space="preserve">на закупівлю україномовних дидактичних матеріалів для закладів загальної середньої освіти з навчанням мовами національних меншин </t>
  </si>
  <si>
    <t>на надання вторинної медичної допомоги (проведення медичних оглядів, обстежень та консультацій, лікування в стаціонарах закладу) дитячому населенню Миколаївської об'єднаної територіальної громади Білопільського району Сумської області комунальним некомерційним підприємством "Дитяча клінічна лікарня Святої Зінаїди" Сумської міської ради</t>
  </si>
  <si>
    <t>Субвенція з місцевого бюджету на забезпечення якісної, сучасної та доступної загальної середньої освіти «Нова українська школа» за рахунок відповідної субвенції з державного бюджету</t>
  </si>
  <si>
    <t xml:space="preserve">на закупівлю музичних інструментів, комп’ютерного обладнання, відповідного мультимедійного контенту для початкових класів нової української школи </t>
  </si>
  <si>
    <t>на медичне ослуговування внутрішньо переміщених осіб</t>
  </si>
  <si>
    <t>на утримання професійно-технічних навчальних закладів (проведення поточних ремонтів, придбання матеріалів, обладнання та інвентарю тощо)</t>
  </si>
  <si>
    <t xml:space="preserve">на закупівлю дидактичних матеріалів для учнів початкових класів, що навчаються за новими методиками відповідно до Концепції «Нова українська школа» </t>
  </si>
  <si>
    <t>на оплату праці з нарахуваннями педагогічних працівників приватного закладу загальної середньої освіти</t>
  </si>
  <si>
    <t>Субвенція з місцевого бюджету на виплату грошової компенсації за належні для отримання жилі приміщення для сімей осіб, визначених у абзаці чотирнадцятому пункту 1 статті 10 Закону України "Про статус ветеранів війни, гарантії їх соціального захисту", для осіб з інвалідністю I - II групи, які стали особами з інвалідністю внаслідок поранень, каліцтва, контузії чи інших ушкоджень здоров'я, одержаних під час участі у Революції Гідності, визначених пунктом 10 частини другої статті 7 Закону України "Про статус ветеранів війни, гарантії їх соціального захисту", та які потребують поліпшення житлових умов за рахунок відповідної субвенції з державного бюджету</t>
  </si>
  <si>
    <t>Рентна плата за спеціальне використання лісових ресурсів в частині деревини, заготовленої в порядку рубок головного користування </t>
  </si>
  <si>
    <t>на надання вторинної медичної допомоги мешканцям Нижньосироватської об'єднаної територіальної громади на базі КНП "Центральна міська клінична лікарня"</t>
  </si>
  <si>
    <t>(грн)</t>
  </si>
  <si>
    <t>код бюджету</t>
  </si>
  <si>
    <t>Плата за оренду майна бюджетних установ, що здійснюється відповідно до Закону України «Про оренду державного та комунального майна»</t>
  </si>
  <si>
    <t>на оплату праці з нарахуваннями педагогічних працівників інклюзивно-ресурсних центрів</t>
  </si>
  <si>
    <t xml:space="preserve">на придбання спеціальних засобів корекції психофізичного розвитку   в інклюзивних класах закладів загальної середньої освіти та інклюзивних групах закладів дошкільної  освіти </t>
  </si>
  <si>
    <t>Бюджет Лебединської міської ТГ</t>
  </si>
  <si>
    <t>Бюджет Краснопільської селищної ТГ</t>
  </si>
  <si>
    <t>Бюджет Миколаївської сільської ТГ</t>
  </si>
  <si>
    <t>Бюджет Ворожбянської міської ТГ</t>
  </si>
  <si>
    <t>Бюджет Степанівської селищної ТГ</t>
  </si>
  <si>
    <t>Бюджет Нижньосироватської сільської ТГ</t>
  </si>
  <si>
    <t>Бюджет Верхньосироватської сільської ТГ</t>
  </si>
  <si>
    <t>Бюджет Бездрицької сільської ТГ</t>
  </si>
  <si>
    <t>Бюджет Хотінської селищної ТГ</t>
  </si>
  <si>
    <t>Кошти гарантійного та реєстраційного внесків, що визначені Законом України «Про оренду державного та комунального майна», які підлягають перерахуванню оператором електронного майданчика до відповідного бюджету</t>
  </si>
  <si>
    <t>Рентна плата за користування надрами загальнодержавного значення</t>
  </si>
  <si>
    <t>Рентна плата за користування надрами для видобування інших корисних копалин загальнодержавного значення</t>
  </si>
  <si>
    <t>Місцеві податки та збори, що сплачуються (перераховуються) згідно з Податковим кодексом України</t>
  </si>
  <si>
    <t>Надходження від орендної плати за користування майновим комплексом та іншим майном, що перебуває в комунальній власності</t>
  </si>
  <si>
    <t>Плата за гарантії, надані Верховною Радою Автономної Республіки Крим, міськими та обласними радами</t>
  </si>
  <si>
    <t>Рентна плата за користування надрами місцевого значення</t>
  </si>
  <si>
    <t>Рентна плата за користування надрами для видобування корисних копалин місцевого значення </t>
  </si>
  <si>
    <t xml:space="preserve">Акцизний податок з реалізації суб'єктами господарювання роздрібної торгівлі підакцизних товарів </t>
  </si>
  <si>
    <t>Акцизний податок з реалізації виробниками та/або імпортерами, у тому числі в роздрібній торгівлі тютюнових виробів, тютюну та промислових замінників тютюну, рідин, що використовуються в електронних сигаретах, що оподатковується згідно з підпунктом 213.1.14 пункту 213.1 статті 213 Податкового кодексу України</t>
  </si>
  <si>
    <t>Акцизний податок з реалізації суб'єктами господарювання роздрібної торгівлі підакцизних товарів (крім тих, що оподатковуються згідно з підпунктом 213.1.14 пункту 213.1 статті 213 Податкового кодексу України)</t>
  </si>
  <si>
    <t>на поховання учасників бойових дій та осіб з інвалідністю в наслідок війни</t>
  </si>
  <si>
    <t>на здійснення компенсаційних виплат особам з інвалідністю на бензин, ремонт, технічне обслуговування автомобілів, мотоколясок і на транспортне обслуговування</t>
  </si>
  <si>
    <t>на забезпечення відшкодування за встановлення пам’ятників та облаштувань місць поховання загиблих (померлих) Захисників і Захисниць України</t>
  </si>
  <si>
    <t>надання соціальної підтримки (допомоги) особам з інвалідністю внаслідок війни І групи з числа учасників бойових дій на території інших держав (воїнам-інтернаціоналістам) та сім'ям загиблих учасників бойових дій на території інших держав</t>
  </si>
  <si>
    <t>на виплату компенсації готівкою на придбання твердого палива сім’ям Захисників та Захисниць України, особам з інвалідністю внаслідок війни І групи з числа учасників бойових дій на територіях інших держав (воїнам - інтернаціоналістам) та сім’ям загиблих учасників бойових дій на територіях інших держав</t>
  </si>
  <si>
    <t>Штрафні санкції, що застосовуються відповідно до Закону України «Про державне регулювання виробництва і обігу спирту етилового, коньячного і плодового, алкогольних напоїв, тютюнових виробів, рідин, що використовуються в електронних сигаретах, та пального»</t>
  </si>
  <si>
    <t>Бюджет Миропільська сільська ТГ</t>
  </si>
  <si>
    <t>Бюджет Миколаївська селищна рада</t>
  </si>
  <si>
    <t>42020500 </t>
  </si>
  <si>
    <t>Гранти, що надійшли до місцевих бюджетів</t>
  </si>
  <si>
    <t>Бюджет Білопільської міської ТГ</t>
  </si>
  <si>
    <t>компенсаційні виплати за пільговий проїзд Захисників і Захисниць України та інших ветеранів війни</t>
  </si>
  <si>
    <t>компенсаційних виплат за пільговий проїзд окремих категорій громадян</t>
  </si>
  <si>
    <t>(1853100000)</t>
  </si>
  <si>
    <t>Дотації з державного бюджету місцевим бюджетам</t>
  </si>
  <si>
    <t>Додаткова дотація з державного бюджету місцевим бюджетам на здійснення повноважень органів місцевого самоврядування на деокупованих, тимчасово окупованих та інших територіях України, що зазнали негативного впливу у зв'язку з повномасштабною збройною агресією Російської Федерації</t>
  </si>
  <si>
    <t>на оплату за проведення (надання) додаткових занять (послуг) особам з особливими освітніми потребами, які здобувають освіту в інклюзивних класах (групах) закладів дошкільної та загальної середньої освіти</t>
  </si>
  <si>
    <t>Субвенція з державного бюджету місцевим бюджетам на реалізацію проектів (об’єктів, заходів), спрямованих на ліквідацію наслідків збройної агресії</t>
  </si>
  <si>
    <t>Субвенція з місцевого бюджету на облаштування безпечних умов у закладах загальної середньої освіти за рахунок відповідної субвенції з державного бюджету</t>
  </si>
  <si>
    <t>Субвенція з місцевого бюджету на виплату грошової компенсації за належні для отримання жилі приміщення для сімей осіб, визначених пунктами 2 - 5 частини першої статті 10-1 Закону України "Про статус ветеранів війни, гарантії їх соціального захисту", для осіб з інвалідністю I - II групи, яка настала внаслідок поранення, контузії, каліцтва або захворювання, одержаних під час безпосередньої участі в антитерористичній операції, забезпеченні її проведення, здійсненні заходів із забезпечення національної безпеки і оборони, відсічі і стримування збройної агресії Російської Федерації у Донецькій та Луганській областях, забезпеченні їх здійснення, у заходах, необхідних для забезпечення оборони України, захисту безпеки населення та інтересів держави у зв'язку з військовою агресією Російської Федерації проти України, визначених пунктами 11 - 14 частини другої статті 7 Закону України "Про статус ветеранів війни, гарантії їх соціального захисту", та які потребують поліпшення житлових умов за рахунок відповідної субвенції з державного бюджету</t>
  </si>
  <si>
    <t>Субвенція з місцевого бюджету на виплату грошової компенсації за належні для отримання жилі приміщення для сімей учасників бойових дій на території інших держав, визначених у абзаці першому пункту 1 статті 10 Закону України "Про статус ветеранів війни, гарантії їх соціального захисту", для осіб з інвалідністю I - II групи з числа учасників бойових дій на території інших держав, інвалідність яких настала внаслідок поранення, контузії, каліцтва або захворювання, пов'язаних з перебуванням у цих державах, визначених пунктом 7 частини другої статті 7 Закону України "Про статус ветеранів війни, гарантії їх соціального захисту", та які потребують поліпшення житлових умов за рахунок відповідної субвенції з державного бюджету</t>
  </si>
  <si>
    <t>Субвенція з місцевого бюджету на виплату грошової компенсації за належні для отримання жилі приміщення для внутрішньо переміщених осіб, які захищали незалежність, суверенітет та територіальну цілісність України і брали безпосередню участь в антитерористичній операції, забезпеченні її проведення, перебуваючи безпосередньо в районах антитерористичної операції у період її проведення, у здійсненні заходів із забезпечення національної безпеки і оборони, відсічі і стримування збройної агресії Російської Федерації у Донецькій та Луганській областях, забезпеченні їх здійснення, перебуваючи безпосередньо в районах та у період здійснення зазначених заходів, та визнані особами з інвалідністю внаслідок війни III групи відповідно до пунктів 11 - 14 частини другої статті 7 або учасниками бойових дій відповідно до пунктів 19 - 21 частини першої статті 6 Закону України "Про статус ветеранів війни, гарантії їх соціального захисту", та які потребують поліпшення житлових умов за рахунок відповідної субвенції з державного бюджету</t>
  </si>
  <si>
    <t>Податок на доходи фізичних осіб із доходів спеціалістів резидента Дія Сіті</t>
  </si>
  <si>
    <t>Адміністративні штрафи за адміністративні правопорушення у сфері забезпечення безпеки дорожнього руху, зафіксовані в автоматичному режимі</t>
  </si>
  <si>
    <t>Субвенція з місцевого бюджету за рахунок залишку коштів субвенції на надання державної підтримки особам з особливими освітніми потребами, що утворився на початок бюджетного періоду</t>
  </si>
  <si>
    <t>Субвенція з місцевого бюджету на проектування, відновлення, будівництво, модернізацію, облаштування, ремонт об'єктів будівництва громадського призначення, соціальної сфери, культурної спадщини, житлово-комунального господарства, інших об'єктів, що мають вплив на життєдіяльність населення, за рахунок відповідної субвенції з державного бюджету</t>
  </si>
  <si>
    <t xml:space="preserve">на оплату послуг з проведення обстеження об’єктів та виготовлення проектно-кошторисної документації для державного навчального закладу «Сумське міжрегіональне вище професійне училище» </t>
  </si>
  <si>
    <t>на зaкyniвлю засобів навчання для навчальних кa6iнетів закладів загальної середньої освіти комунальної власності, що здійснюють ocвітній процес за Державним стандартом базової середньої освіти на першому (адаптаційному) циклі базової середньої освіти за очною, поєднанням очної та дистанціної форми здобуття освіти</t>
  </si>
  <si>
    <t>на зaкyniвлю засобів навчання, мультимедійного обладнання, комп’ютерного обладнання та меблів для навчальних кабінетів для пілотних класів</t>
  </si>
  <si>
    <t>на закупівлю навчальної та навчально - методичної літератури, у тому числі їх електронних версій та з аудіосупроводом, для учнів та педагогічних працівників пілотних класів</t>
  </si>
  <si>
    <t>на придбання систем для здійснення відбору та зберігання біологічного матеріалу особового складу добровільчих формувань для КНП «Клінічна лікарня Святого Пантелеймона» СМР (Миколаївська сільська ТГ)</t>
  </si>
  <si>
    <t xml:space="preserve">до наказу Сумської міської військової </t>
  </si>
  <si>
    <t xml:space="preserve">адміністрації </t>
  </si>
  <si>
    <t xml:space="preserve">                        Додаток 1</t>
  </si>
  <si>
    <t>Сумської міської ради</t>
  </si>
  <si>
    <t>Світлана ЛИПОВА</t>
  </si>
  <si>
    <t>на придбання лікарських засобів та паливно - мастильних матеріалів для КНП «Клінічна лікарня Святого Пантелеймона» СМР (Миколаївська селищна ТГ)</t>
  </si>
  <si>
    <t>Директор Департаменту фінансів, економіки та інвестицій</t>
  </si>
  <si>
    <t>Доходи бюджету Сумської міської територіальної громади на 2023 рік</t>
  </si>
  <si>
    <t>від 14 грудня 2023 року № 92 - СМР</t>
  </si>
</sst>
</file>

<file path=xl/styles.xml><?xml version="1.0" encoding="utf-8"?>
<styleSheet xmlns="http://schemas.openxmlformats.org/spreadsheetml/2006/main">
  <numFmts count="6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 _₴_-;\-* #,##0\ _₴_-;_-* &quot;-&quot;\ _₴_-;_-@_-"/>
    <numFmt numFmtId="173" formatCode="_-* #,##0.00\ _₴_-;\-* #,##0.00\ _₴_-;_-* &quot;-&quot;??\ _₴_-;_-@_-"/>
    <numFmt numFmtId="174" formatCode="#,##0\ &quot;грн.&quot;;\-#,##0\ &quot;грн.&quot;"/>
    <numFmt numFmtId="175" formatCode="#,##0\ &quot;грн.&quot;;[Red]\-#,##0\ &quot;грн.&quot;"/>
    <numFmt numFmtId="176" formatCode="#,##0.00\ &quot;грн.&quot;;\-#,##0.00\ &quot;грн.&quot;"/>
    <numFmt numFmtId="177" formatCode="#,##0.00\ &quot;грн.&quot;;[Red]\-#,##0.00\ &quot;грн.&quot;"/>
    <numFmt numFmtId="178" formatCode="_-* #,##0\ &quot;грн.&quot;_-;\-* #,##0\ &quot;грн.&quot;_-;_-* &quot;-&quot;\ &quot;грн.&quot;_-;_-@_-"/>
    <numFmt numFmtId="179" formatCode="_-* #,##0\ _г_р_н_._-;\-* #,##0\ _г_р_н_._-;_-* &quot;-&quot;\ _г_р_н_._-;_-@_-"/>
    <numFmt numFmtId="180" formatCode="_-* #,##0.00\ &quot;грн.&quot;_-;\-* #,##0.00\ &quot;грн.&quot;_-;_-* &quot;-&quot;??\ &quot;грн.&quot;_-;_-@_-"/>
    <numFmt numFmtId="181" formatCode="_-* #,##0.00\ _г_р_н_._-;\-* #,##0.00\ _г_р_н_._-;_-* &quot;-&quot;??\ _г_р_н_._-;_-@_-"/>
    <numFmt numFmtId="182" formatCode="#,##0&quot;р.&quot;;\-#,##0&quot;р.&quot;"/>
    <numFmt numFmtId="183" formatCode="#,##0&quot;р.&quot;;[Red]\-#,##0&quot;р.&quot;"/>
    <numFmt numFmtId="184" formatCode="#,##0.00&quot;р.&quot;;\-#,##0.00&quot;р.&quot;"/>
    <numFmt numFmtId="185" formatCode="#,##0.00&quot;р.&quot;;[Red]\-#,##0.00&quot;р.&quot;"/>
    <numFmt numFmtId="186" formatCode="_-* #,##0&quot;р.&quot;_-;\-* #,##0&quot;р.&quot;_-;_-* &quot;-&quot;&quot;р.&quot;_-;_-@_-"/>
    <numFmt numFmtId="187" formatCode="_-* #,##0_р_._-;\-* #,##0_р_._-;_-* &quot;-&quot;_р_._-;_-@_-"/>
    <numFmt numFmtId="188" formatCode="_-* #,##0.00&quot;р.&quot;_-;\-* #,##0.00&quot;р.&quot;_-;_-* &quot;-&quot;??&quot;р.&quot;_-;_-@_-"/>
    <numFmt numFmtId="189" formatCode="_-* #,##0.00_р_._-;\-* #,##0.00_р_._-;_-* &quot;-&quot;??_р_._-;_-@_-"/>
    <numFmt numFmtId="190" formatCode="#,##0&quot;₴&quot;;\-#,##0&quot;₴&quot;"/>
    <numFmt numFmtId="191" formatCode="#,##0&quot;₴&quot;;[Red]\-#,##0&quot;₴&quot;"/>
    <numFmt numFmtId="192" formatCode="#,##0.00&quot;₴&quot;;\-#,##0.00&quot;₴&quot;"/>
    <numFmt numFmtId="193" formatCode="#,##0.00&quot;₴&quot;;[Red]\-#,##0.00&quot;₴&quot;"/>
    <numFmt numFmtId="194" formatCode="_-* #,##0&quot;₴&quot;_-;\-* #,##0&quot;₴&quot;_-;_-* &quot;-&quot;&quot;₴&quot;_-;_-@_-"/>
    <numFmt numFmtId="195" formatCode="_-* #,##0_₴_-;\-* #,##0_₴_-;_-* &quot;-&quot;_₴_-;_-@_-"/>
    <numFmt numFmtId="196" formatCode="_-* #,##0.00&quot;₴&quot;_-;\-* #,##0.00&quot;₴&quot;_-;_-* &quot;-&quot;??&quot;₴&quot;_-;_-@_-"/>
    <numFmt numFmtId="197" formatCode="_-* #,##0.00_₴_-;\-* #,##0.00_₴_-;_-* &quot;-&quot;??_₴_-;_-@_-"/>
    <numFmt numFmtId="198" formatCode="* #,##0;* \-#,##0;* &quot;-&quot;;@"/>
    <numFmt numFmtId="199" formatCode="* #,##0.00;* \-#,##0.00;* &quot;-&quot;??;@"/>
    <numFmt numFmtId="200" formatCode="* _-#,##0&quot;р.&quot;;* \-#,##0&quot;р.&quot;;* _-&quot;-&quot;&quot;р.&quot;;@"/>
    <numFmt numFmtId="201" formatCode="* _-#,##0.00&quot;р.&quot;;* \-#,##0.00&quot;р.&quot;;* _-&quot;-&quot;??&quot;р.&quot;;@"/>
    <numFmt numFmtId="202" formatCode="#,##0.0"/>
    <numFmt numFmtId="203" formatCode="#,##0_ ;[Red]\-#,##0\ "/>
    <numFmt numFmtId="204" formatCode="#,##0.0_ ;[Red]\-#,##0.0\ "/>
    <numFmt numFmtId="205" formatCode="0.0"/>
    <numFmt numFmtId="206" formatCode="0.0000"/>
    <numFmt numFmtId="207" formatCode="#,##0.0000"/>
    <numFmt numFmtId="208" formatCode="00000000000"/>
    <numFmt numFmtId="209" formatCode="&quot;Так&quot;;&quot;Так&quot;;&quot;Ні&quot;"/>
    <numFmt numFmtId="210" formatCode="&quot;Істина&quot;;&quot;Істина&quot;;&quot;Хибність&quot;"/>
    <numFmt numFmtId="211" formatCode="&quot;Увімк&quot;;&quot;Увімк&quot;;&quot;Вимк&quot;"/>
    <numFmt numFmtId="212" formatCode="[$-FC19]d\ mmmm\ yyyy\ &quot;г.&quot;"/>
    <numFmt numFmtId="213" formatCode="&quot;True&quot;;&quot;True&quot;;&quot;False&quot;"/>
    <numFmt numFmtId="214" formatCode="[$¥€-2]\ ###,000_);[Red]\([$€-2]\ ###,000\)"/>
    <numFmt numFmtId="215" formatCode="_-* #,##0.0\ _г_р_н_._-;\-* #,##0.0\ _г_р_н_._-;_-* &quot;-&quot;??\ _г_р_н_._-;_-@_-"/>
    <numFmt numFmtId="216" formatCode="&quot;Да&quot;;&quot;Да&quot;;&quot;Нет&quot;"/>
    <numFmt numFmtId="217" formatCode="&quot;Истина&quot;;&quot;Истина&quot;;&quot;Ложь&quot;"/>
    <numFmt numFmtId="218" formatCode="&quot;Вкл&quot;;&quot;Вкл&quot;;&quot;Выкл&quot;"/>
    <numFmt numFmtId="219" formatCode="[$€-2]\ ###,000_);[Red]\([$€-2]\ ###,000\)"/>
    <numFmt numFmtId="220" formatCode="#,##0.000"/>
  </numFmts>
  <fonts count="69">
    <font>
      <sz val="10"/>
      <name val="Times New Roman"/>
      <family val="0"/>
    </font>
    <font>
      <b/>
      <sz val="10"/>
      <name val="Arial"/>
      <family val="0"/>
    </font>
    <font>
      <i/>
      <sz val="10"/>
      <name val="Arial"/>
      <family val="0"/>
    </font>
    <font>
      <b/>
      <i/>
      <sz val="10"/>
      <name val="Arial"/>
      <family val="0"/>
    </font>
    <font>
      <sz val="8"/>
      <name val="Times New Roman"/>
      <family val="1"/>
    </font>
    <font>
      <sz val="11"/>
      <color indexed="17"/>
      <name val="Calibri"/>
      <family val="2"/>
    </font>
    <font>
      <sz val="11"/>
      <color indexed="20"/>
      <name val="Calibri"/>
      <family val="2"/>
    </font>
    <font>
      <sz val="11"/>
      <color indexed="62"/>
      <name val="Calibri"/>
      <family val="2"/>
    </font>
    <font>
      <b/>
      <sz val="11"/>
      <color indexed="63"/>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1"/>
      <color indexed="52"/>
      <name val="Calibri"/>
      <family val="2"/>
    </font>
    <font>
      <b/>
      <sz val="18"/>
      <color indexed="56"/>
      <name val="Cambria"/>
      <family val="2"/>
    </font>
    <font>
      <sz val="11"/>
      <color indexed="60"/>
      <name val="Calibri"/>
      <family val="2"/>
    </font>
    <font>
      <sz val="11"/>
      <color indexed="52"/>
      <name val="Calibri"/>
      <family val="2"/>
    </font>
    <font>
      <b/>
      <sz val="10"/>
      <name val="Times New Roman"/>
      <family val="1"/>
    </font>
    <font>
      <b/>
      <sz val="12"/>
      <name val="Times New Roman"/>
      <family val="1"/>
    </font>
    <font>
      <sz val="10"/>
      <name val="Helv"/>
      <family val="0"/>
    </font>
    <font>
      <sz val="10"/>
      <name val="Arial Cyr"/>
      <family val="0"/>
    </font>
    <font>
      <u val="single"/>
      <sz val="10"/>
      <color indexed="12"/>
      <name val="Arial"/>
      <family val="2"/>
    </font>
    <font>
      <sz val="10"/>
      <name val="Courier New"/>
      <family val="3"/>
    </font>
    <font>
      <u val="single"/>
      <sz val="10"/>
      <color indexed="36"/>
      <name val="Arial"/>
      <family val="2"/>
    </font>
    <font>
      <sz val="12"/>
      <name val="Times New Roman"/>
      <family val="1"/>
    </font>
    <font>
      <b/>
      <sz val="11"/>
      <name val="Times New Roman"/>
      <family val="1"/>
    </font>
    <font>
      <b/>
      <sz val="16"/>
      <name val="Times New Roman"/>
      <family val="1"/>
    </font>
    <font>
      <sz val="11"/>
      <name val="Times New Roman"/>
      <family val="1"/>
    </font>
    <font>
      <sz val="11"/>
      <color indexed="8"/>
      <name val="Times New Roman"/>
      <family val="1"/>
    </font>
    <font>
      <b/>
      <sz val="11"/>
      <color indexed="8"/>
      <name val="Times New Roman"/>
      <family val="1"/>
    </font>
    <font>
      <sz val="10"/>
      <color indexed="8"/>
      <name val="Times New Roman"/>
      <family val="1"/>
    </font>
    <font>
      <sz val="10"/>
      <color indexed="8"/>
      <name val="Arial"/>
      <family val="2"/>
    </font>
    <font>
      <i/>
      <sz val="11"/>
      <color indexed="8"/>
      <name val="Times New Roman"/>
      <family val="1"/>
    </font>
    <font>
      <b/>
      <sz val="12"/>
      <color indexed="8"/>
      <name val="Times New Roman"/>
      <family val="1"/>
    </font>
    <font>
      <sz val="15"/>
      <name val="Times New Roman"/>
      <family val="1"/>
    </font>
    <font>
      <sz val="13"/>
      <name val="Times New Roman"/>
      <family val="1"/>
    </font>
    <font>
      <i/>
      <sz val="11"/>
      <name val="Times New Roman"/>
      <family val="1"/>
    </font>
    <font>
      <u val="single"/>
      <sz val="14"/>
      <name val="Times New Roman"/>
      <family val="1"/>
    </font>
    <font>
      <sz val="9"/>
      <name val="Times New Roman"/>
      <family val="1"/>
    </font>
    <font>
      <b/>
      <sz val="15"/>
      <name val="Times New Roman"/>
      <family val="1"/>
    </font>
    <font>
      <b/>
      <sz val="15"/>
      <color indexed="62"/>
      <name val="Calibri"/>
      <family val="2"/>
    </font>
    <font>
      <b/>
      <sz val="13"/>
      <color indexed="62"/>
      <name val="Calibri"/>
      <family val="2"/>
    </font>
    <font>
      <b/>
      <sz val="11"/>
      <color indexed="62"/>
      <name val="Calibri"/>
      <family val="2"/>
    </font>
    <font>
      <b/>
      <sz val="18"/>
      <color indexed="62"/>
      <name val="Cambria"/>
      <family val="2"/>
    </font>
    <font>
      <b/>
      <sz val="11"/>
      <color indexed="10"/>
      <name val="Calibri"/>
      <family val="2"/>
    </font>
    <font>
      <sz val="11"/>
      <color indexed="19"/>
      <name val="Calibri"/>
      <family val="2"/>
    </font>
    <font>
      <sz val="15"/>
      <color indexed="9"/>
      <name val="Times New Roman"/>
      <family val="1"/>
    </font>
    <font>
      <sz val="8"/>
      <color indexed="63"/>
      <name val="Times New Roman"/>
      <family val="1"/>
    </font>
    <font>
      <sz val="11"/>
      <color theme="1"/>
      <name val="Calibri"/>
      <family val="2"/>
    </font>
    <font>
      <sz val="11"/>
      <color theme="0"/>
      <name val="Calibri"/>
      <family val="2"/>
    </font>
    <font>
      <sz val="11"/>
      <color rgb="FF3F3F76"/>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b/>
      <sz val="18"/>
      <color theme="3"/>
      <name val="Cambria"/>
      <family val="2"/>
    </font>
    <font>
      <b/>
      <sz val="11"/>
      <color rgb="FFFA7D00"/>
      <name val="Calibri"/>
      <family val="2"/>
    </font>
    <font>
      <b/>
      <sz val="11"/>
      <color theme="1"/>
      <name val="Calibri"/>
      <family val="2"/>
    </font>
    <font>
      <sz val="11"/>
      <color rgb="FF9C0006"/>
      <name val="Calibri"/>
      <family val="2"/>
    </font>
    <font>
      <b/>
      <sz val="11"/>
      <color rgb="FF3F3F3F"/>
      <name val="Calibri"/>
      <family val="2"/>
    </font>
    <font>
      <sz val="11"/>
      <color rgb="FF9C6500"/>
      <name val="Calibri"/>
      <family val="2"/>
    </font>
    <font>
      <sz val="11"/>
      <color rgb="FFFF0000"/>
      <name val="Calibri"/>
      <family val="2"/>
    </font>
    <font>
      <i/>
      <sz val="11"/>
      <color rgb="FF7F7F7F"/>
      <name val="Calibri"/>
      <family val="2"/>
    </font>
    <font>
      <sz val="15"/>
      <color theme="0"/>
      <name val="Times New Roman"/>
      <family val="1"/>
    </font>
    <font>
      <sz val="8"/>
      <color rgb="FF333333"/>
      <name val="Times New Roman"/>
      <family val="1"/>
    </font>
  </fonts>
  <fills count="5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indexed="22"/>
        <bgColor indexed="64"/>
      </patternFill>
    </fill>
    <fill>
      <patternFill patternType="solid">
        <fgColor rgb="FFC6EFCE"/>
        <bgColor indexed="64"/>
      </patternFill>
    </fill>
    <fill>
      <patternFill patternType="solid">
        <fgColor rgb="FFA5A5A5"/>
        <bgColor indexed="64"/>
      </patternFill>
    </fill>
    <fill>
      <patternFill patternType="solid">
        <fgColor indexed="55"/>
        <bgColor indexed="64"/>
      </patternFill>
    </fill>
    <fill>
      <patternFill patternType="solid">
        <fgColor indexed="43"/>
        <bgColor indexed="64"/>
      </patternFill>
    </fill>
    <fill>
      <patternFill patternType="solid">
        <fgColor rgb="FFF2F2F2"/>
        <bgColor indexed="64"/>
      </patternFill>
    </fill>
    <fill>
      <patternFill patternType="solid">
        <fgColor rgb="FFFFC7CE"/>
        <bgColor indexed="64"/>
      </patternFill>
    </fill>
    <fill>
      <patternFill patternType="solid">
        <fgColor indexed="26"/>
        <bgColor indexed="64"/>
      </patternFill>
    </fill>
    <fill>
      <patternFill patternType="solid">
        <fgColor rgb="FFFFFFCC"/>
        <bgColor indexed="64"/>
      </patternFill>
    </fill>
    <fill>
      <patternFill patternType="solid">
        <fgColor rgb="FFFFEB9C"/>
        <bgColor indexed="64"/>
      </patternFill>
    </fill>
    <fill>
      <patternFill patternType="solid">
        <fgColor theme="0"/>
        <bgColor indexed="64"/>
      </patternFill>
    </fill>
    <fill>
      <patternFill patternType="solid">
        <fgColor rgb="FFFFFFFF"/>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color indexed="63"/>
      </left>
      <right>
        <color indexed="63"/>
      </right>
      <top style="thin">
        <color indexed="62"/>
      </top>
      <bottom style="double">
        <color indexed="62"/>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style="thin">
        <color theme="4"/>
      </top>
      <bottom style="double">
        <color theme="4"/>
      </bottom>
    </border>
    <border>
      <left style="thin">
        <color indexed="22"/>
      </left>
      <right style="thin">
        <color indexed="22"/>
      </right>
      <top style="thin">
        <color indexed="22"/>
      </top>
      <bottom style="thin">
        <color indexed="22"/>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indexed="52"/>
      </bottom>
    </border>
    <border>
      <left style="thin"/>
      <right style="thin"/>
      <top style="thin"/>
      <bottom style="thin"/>
    </border>
    <border>
      <left style="thin"/>
      <right style="thin"/>
      <top>
        <color indexed="63"/>
      </top>
      <bottom style="thin"/>
    </border>
    <border>
      <left>
        <color indexed="63"/>
      </left>
      <right>
        <color indexed="63"/>
      </right>
      <top>
        <color indexed="63"/>
      </top>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medium">
        <color rgb="FF000000"/>
      </left>
      <right style="medium">
        <color rgb="FF000000"/>
      </right>
      <top>
        <color indexed="63"/>
      </top>
      <bottom style="medium">
        <color rgb="FF000000"/>
      </bottom>
    </border>
  </borders>
  <cellStyleXfs count="1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5" borderId="0" applyNumberFormat="0" applyBorder="0" applyAlignment="0" applyProtection="0"/>
    <xf numFmtId="0" fontId="14" fillId="14" borderId="0" applyNumberFormat="0" applyBorder="0" applyAlignment="0" applyProtection="0"/>
    <xf numFmtId="0" fontId="14"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13" fillId="2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25" borderId="0" applyNumberFormat="0" applyBorder="0" applyAlignment="0" applyProtection="0"/>
    <xf numFmtId="0" fontId="13" fillId="26" borderId="0" applyNumberFormat="0" applyBorder="0" applyAlignment="0" applyProtection="0"/>
    <xf numFmtId="0" fontId="13" fillId="27" borderId="0" applyNumberFormat="0" applyBorder="0" applyAlignment="0" applyProtection="0"/>
    <xf numFmtId="0" fontId="51" fillId="28" borderId="0" applyNumberFormat="0" applyBorder="0" applyAlignment="0" applyProtection="0"/>
    <xf numFmtId="0" fontId="51" fillId="29" borderId="0" applyNumberFormat="0" applyBorder="0" applyAlignment="0" applyProtection="0"/>
    <xf numFmtId="0" fontId="51" fillId="30" borderId="0" applyNumberFormat="0" applyBorder="0" applyAlignment="0" applyProtection="0"/>
    <xf numFmtId="0" fontId="51" fillId="31" borderId="0" applyNumberFormat="0" applyBorder="0" applyAlignment="0" applyProtection="0"/>
    <xf numFmtId="0" fontId="51" fillId="32" borderId="0" applyNumberFormat="0" applyBorder="0" applyAlignment="0" applyProtection="0"/>
    <xf numFmtId="0" fontId="51" fillId="33" borderId="0" applyNumberFormat="0" applyBorder="0" applyAlignment="0" applyProtection="0"/>
    <xf numFmtId="0" fontId="22" fillId="0" borderId="0">
      <alignment/>
      <protection/>
    </xf>
    <xf numFmtId="0" fontId="13" fillId="34" borderId="0" applyNumberFormat="0" applyBorder="0" applyAlignment="0" applyProtection="0"/>
    <xf numFmtId="0" fontId="13" fillId="35" borderId="0" applyNumberFormat="0" applyBorder="0" applyAlignment="0" applyProtection="0"/>
    <xf numFmtId="0" fontId="13" fillId="36" borderId="0" applyNumberFormat="0" applyBorder="0" applyAlignment="0" applyProtection="0"/>
    <xf numFmtId="0" fontId="13" fillId="25" borderId="0" applyNumberFormat="0" applyBorder="0" applyAlignment="0" applyProtection="0"/>
    <xf numFmtId="0" fontId="13" fillId="26" borderId="0" applyNumberFormat="0" applyBorder="0" applyAlignment="0" applyProtection="0"/>
    <xf numFmtId="0" fontId="13" fillId="37" borderId="0" applyNumberFormat="0" applyBorder="0" applyAlignment="0" applyProtection="0"/>
    <xf numFmtId="0" fontId="51" fillId="38" borderId="0" applyNumberFormat="0" applyBorder="0" applyAlignment="0" applyProtection="0"/>
    <xf numFmtId="0" fontId="51" fillId="39" borderId="0" applyNumberFormat="0" applyBorder="0" applyAlignment="0" applyProtection="0"/>
    <xf numFmtId="0" fontId="51" fillId="40" borderId="0" applyNumberFormat="0" applyBorder="0" applyAlignment="0" applyProtection="0"/>
    <xf numFmtId="0" fontId="51" fillId="41" borderId="0" applyNumberFormat="0" applyBorder="0" applyAlignment="0" applyProtection="0"/>
    <xf numFmtId="0" fontId="51" fillId="42" borderId="0" applyNumberFormat="0" applyBorder="0" applyAlignment="0" applyProtection="0"/>
    <xf numFmtId="0" fontId="51" fillId="43" borderId="0" applyNumberFormat="0" applyBorder="0" applyAlignment="0" applyProtection="0"/>
    <xf numFmtId="0" fontId="52" fillId="44" borderId="1" applyNumberFormat="0" applyAlignment="0" applyProtection="0"/>
    <xf numFmtId="0" fontId="7" fillId="7" borderId="2" applyNumberFormat="0" applyAlignment="0" applyProtection="0"/>
    <xf numFmtId="0" fontId="8" fillId="45" borderId="3" applyNumberFormat="0" applyAlignment="0" applyProtection="0"/>
    <xf numFmtId="0" fontId="15" fillId="45" borderId="2" applyNumberFormat="0" applyAlignment="0" applyProtection="0"/>
    <xf numFmtId="0" fontId="23" fillId="0" borderId="0" applyNumberFormat="0" applyFill="0" applyBorder="0" applyAlignment="0" applyProtection="0"/>
    <xf numFmtId="199" fontId="1" fillId="0" borderId="0" applyFont="0" applyFill="0" applyBorder="0" applyAlignment="0" applyProtection="0"/>
    <xf numFmtId="198" fontId="1" fillId="0" borderId="0" applyFont="0" applyFill="0" applyBorder="0" applyAlignment="0" applyProtection="0"/>
    <xf numFmtId="0" fontId="53" fillId="46" borderId="0" applyNumberFormat="0" applyBorder="0" applyAlignment="0" applyProtection="0"/>
    <xf numFmtId="0" fontId="54" fillId="0" borderId="4" applyNumberFormat="0" applyFill="0" applyAlignment="0" applyProtection="0"/>
    <xf numFmtId="0" fontId="55" fillId="0" borderId="5" applyNumberFormat="0" applyFill="0" applyAlignment="0" applyProtection="0"/>
    <xf numFmtId="0" fontId="56" fillId="0" borderId="6" applyNumberFormat="0" applyFill="0" applyAlignment="0" applyProtection="0"/>
    <xf numFmtId="0" fontId="56" fillId="0" borderId="0" applyNumberFormat="0" applyFill="0" applyBorder="0" applyAlignment="0" applyProtection="0"/>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2" fillId="0" borderId="0">
      <alignment/>
      <protection/>
    </xf>
    <xf numFmtId="0" fontId="24" fillId="0" borderId="0">
      <alignment/>
      <protection/>
    </xf>
    <xf numFmtId="0" fontId="22" fillId="0" borderId="0">
      <alignment/>
      <protection/>
    </xf>
    <xf numFmtId="0" fontId="22"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33" fillId="0" borderId="0">
      <alignment vertical="top"/>
      <protection/>
    </xf>
    <xf numFmtId="0" fontId="57" fillId="0" borderId="7" applyNumberFormat="0" applyFill="0" applyAlignment="0" applyProtection="0"/>
    <xf numFmtId="0" fontId="12" fillId="0" borderId="8" applyNumberFormat="0" applyFill="0" applyAlignment="0" applyProtection="0"/>
    <xf numFmtId="0" fontId="58" fillId="47" borderId="9" applyNumberFormat="0" applyAlignment="0" applyProtection="0"/>
    <xf numFmtId="0" fontId="10" fillId="48" borderId="10" applyNumberFormat="0" applyAlignment="0" applyProtection="0"/>
    <xf numFmtId="0" fontId="59" fillId="0" borderId="0" applyNumberFormat="0" applyFill="0" applyBorder="0" applyAlignment="0" applyProtection="0"/>
    <xf numFmtId="0" fontId="16" fillId="0" borderId="0" applyNumberFormat="0" applyFill="0" applyBorder="0" applyAlignment="0" applyProtection="0"/>
    <xf numFmtId="0" fontId="17" fillId="49" borderId="0" applyNumberFormat="0" applyBorder="0" applyAlignment="0" applyProtection="0"/>
    <xf numFmtId="0" fontId="60" fillId="50" borderId="1" applyNumberFormat="0" applyAlignment="0" applyProtection="0"/>
    <xf numFmtId="0" fontId="22" fillId="0" borderId="0">
      <alignment/>
      <protection/>
    </xf>
    <xf numFmtId="0" fontId="25" fillId="0" borderId="0" applyNumberFormat="0" applyFill="0" applyBorder="0" applyAlignment="0" applyProtection="0"/>
    <xf numFmtId="0" fontId="61" fillId="0" borderId="11" applyNumberFormat="0" applyFill="0" applyAlignment="0" applyProtection="0"/>
    <xf numFmtId="0" fontId="6" fillId="3" borderId="0" applyNumberFormat="0" applyBorder="0" applyAlignment="0" applyProtection="0"/>
    <xf numFmtId="0" fontId="62" fillId="51" borderId="0" applyNumberFormat="0" applyBorder="0" applyAlignment="0" applyProtection="0"/>
    <xf numFmtId="0" fontId="11" fillId="0" borderId="0" applyNumberFormat="0" applyFill="0" applyBorder="0" applyAlignment="0" applyProtection="0"/>
    <xf numFmtId="0" fontId="14" fillId="52" borderId="12" applyNumberFormat="0" applyFont="0" applyAlignment="0" applyProtection="0"/>
    <xf numFmtId="0" fontId="0" fillId="53" borderId="13" applyNumberFormat="0" applyFont="0" applyAlignment="0" applyProtection="0"/>
    <xf numFmtId="201" fontId="1" fillId="0" borderId="0" applyFont="0" applyFill="0" applyBorder="0" applyAlignment="0" applyProtection="0"/>
    <xf numFmtId="0" fontId="63" fillId="50" borderId="14" applyNumberFormat="0" applyAlignment="0" applyProtection="0"/>
    <xf numFmtId="0" fontId="18" fillId="0" borderId="15" applyNumberFormat="0" applyFill="0" applyAlignment="0" applyProtection="0"/>
    <xf numFmtId="0" fontId="64" fillId="54" borderId="0" applyNumberFormat="0" applyBorder="0" applyAlignment="0" applyProtection="0"/>
    <xf numFmtId="0" fontId="21" fillId="0" borderId="0">
      <alignment/>
      <protection/>
    </xf>
    <xf numFmtId="0" fontId="65" fillId="0" borderId="0" applyNumberFormat="0" applyFill="0" applyBorder="0" applyAlignment="0" applyProtection="0"/>
    <xf numFmtId="0" fontId="66" fillId="0" borderId="0" applyNumberFormat="0" applyFill="0" applyBorder="0" applyAlignment="0" applyProtection="0"/>
    <xf numFmtId="0" fontId="9" fillId="0" borderId="0" applyNumberFormat="0" applyFill="0" applyBorder="0" applyAlignment="0" applyProtection="0"/>
    <xf numFmtId="200" fontId="1" fillId="0" borderId="0" applyFont="0" applyFill="0" applyBorder="0" applyAlignment="0" applyProtection="0"/>
    <xf numFmtId="9" fontId="1" fillId="0" borderId="0" applyFont="0" applyFill="0" applyBorder="0" applyAlignment="0" applyProtection="0"/>
    <xf numFmtId="0" fontId="5" fillId="4" borderId="0" applyNumberFormat="0" applyBorder="0" applyAlignment="0" applyProtection="0"/>
  </cellStyleXfs>
  <cellXfs count="131">
    <xf numFmtId="0" fontId="0" fillId="0" borderId="0" xfId="0" applyAlignment="1">
      <alignment/>
    </xf>
    <xf numFmtId="4" fontId="30" fillId="55" borderId="16" xfId="0" applyNumberFormat="1" applyFont="1" applyFill="1" applyBorder="1" applyAlignment="1">
      <alignment vertical="center" wrapText="1"/>
    </xf>
    <xf numFmtId="0" fontId="29" fillId="55" borderId="16" xfId="0" applyNumberFormat="1" applyFont="1" applyFill="1" applyBorder="1" applyAlignment="1" applyProtection="1">
      <alignment horizontal="center" vertical="center" wrapText="1"/>
      <protection/>
    </xf>
    <xf numFmtId="0" fontId="29" fillId="55" borderId="16" xfId="0" applyNumberFormat="1" applyFont="1" applyFill="1" applyBorder="1" applyAlignment="1" applyProtection="1">
      <alignment vertical="top" wrapText="1"/>
      <protection/>
    </xf>
    <xf numFmtId="4" fontId="29" fillId="55" borderId="16" xfId="0" applyNumberFormat="1" applyFont="1" applyFill="1" applyBorder="1" applyAlignment="1" applyProtection="1">
      <alignment horizontal="right" vertical="center" wrapText="1"/>
      <protection/>
    </xf>
    <xf numFmtId="0" fontId="29" fillId="55" borderId="0" xfId="0" applyNumberFormat="1" applyFont="1" applyFill="1" applyAlignment="1" applyProtection="1">
      <alignment wrapText="1"/>
      <protection/>
    </xf>
    <xf numFmtId="0" fontId="29" fillId="55" borderId="0" xfId="0" applyFont="1" applyFill="1" applyAlignment="1">
      <alignment wrapText="1"/>
    </xf>
    <xf numFmtId="4" fontId="29" fillId="55" borderId="17" xfId="0" applyNumberFormat="1" applyFont="1" applyFill="1" applyBorder="1" applyAlignment="1" applyProtection="1">
      <alignment horizontal="right" vertical="center" wrapText="1"/>
      <protection/>
    </xf>
    <xf numFmtId="4" fontId="30" fillId="55" borderId="17" xfId="0" applyNumberFormat="1" applyFont="1" applyFill="1" applyBorder="1" applyAlignment="1">
      <alignment vertical="center" wrapText="1"/>
    </xf>
    <xf numFmtId="0" fontId="29" fillId="55" borderId="16" xfId="0" applyNumberFormat="1" applyFont="1" applyFill="1" applyBorder="1" applyAlignment="1" applyProtection="1">
      <alignment vertical="center" wrapText="1"/>
      <protection/>
    </xf>
    <xf numFmtId="0" fontId="29" fillId="55" borderId="0" xfId="0" applyNumberFormat="1" applyFont="1" applyFill="1" applyAlignment="1" applyProtection="1">
      <alignment/>
      <protection/>
    </xf>
    <xf numFmtId="0" fontId="0" fillId="55" borderId="0" xfId="0" applyNumberFormat="1" applyFont="1" applyFill="1" applyAlignment="1" applyProtection="1">
      <alignment/>
      <protection/>
    </xf>
    <xf numFmtId="0" fontId="0" fillId="55" borderId="0" xfId="0" applyFont="1" applyFill="1" applyAlignment="1">
      <alignment/>
    </xf>
    <xf numFmtId="0" fontId="29" fillId="55" borderId="17" xfId="0" applyNumberFormat="1" applyFont="1" applyFill="1" applyBorder="1" applyAlignment="1" applyProtection="1">
      <alignment horizontal="center" vertical="center" wrapText="1"/>
      <protection/>
    </xf>
    <xf numFmtId="4" fontId="31" fillId="55" borderId="17" xfId="0" applyNumberFormat="1" applyFont="1" applyFill="1" applyBorder="1" applyAlignment="1">
      <alignment vertical="center" wrapText="1"/>
    </xf>
    <xf numFmtId="4" fontId="27" fillId="55" borderId="16" xfId="0" applyNumberFormat="1" applyFont="1" applyFill="1" applyBorder="1" applyAlignment="1" applyProtection="1">
      <alignment horizontal="right" vertical="center" wrapText="1"/>
      <protection/>
    </xf>
    <xf numFmtId="0" fontId="19" fillId="55" borderId="16" xfId="0" applyNumberFormat="1" applyFont="1" applyFill="1" applyBorder="1" applyAlignment="1" applyProtection="1">
      <alignment horizontal="center" vertical="center" wrapText="1"/>
      <protection/>
    </xf>
    <xf numFmtId="0" fontId="26" fillId="55" borderId="0" xfId="0" applyNumberFormat="1" applyFont="1" applyFill="1" applyAlignment="1" applyProtection="1">
      <alignment/>
      <protection/>
    </xf>
    <xf numFmtId="0" fontId="26" fillId="55" borderId="0" xfId="0" applyFont="1" applyFill="1" applyAlignment="1">
      <alignment/>
    </xf>
    <xf numFmtId="0" fontId="27" fillId="55" borderId="16" xfId="0" applyNumberFormat="1" applyFont="1" applyFill="1" applyBorder="1" applyAlignment="1" applyProtection="1">
      <alignment horizontal="left" vertical="center" wrapText="1"/>
      <protection/>
    </xf>
    <xf numFmtId="4" fontId="27" fillId="55" borderId="16" xfId="0" applyNumberFormat="1" applyFont="1" applyFill="1" applyBorder="1" applyAlignment="1" applyProtection="1">
      <alignment horizontal="right" vertical="center" wrapText="1"/>
      <protection/>
    </xf>
    <xf numFmtId="4" fontId="31" fillId="55" borderId="16" xfId="0" applyNumberFormat="1" applyFont="1" applyFill="1" applyBorder="1" applyAlignment="1">
      <alignment vertical="center" wrapText="1"/>
    </xf>
    <xf numFmtId="0" fontId="0" fillId="55" borderId="0" xfId="0" applyNumberFormat="1" applyFont="1" applyFill="1" applyAlignment="1" applyProtection="1">
      <alignment vertical="center" wrapText="1"/>
      <protection/>
    </xf>
    <xf numFmtId="0" fontId="0" fillId="55" borderId="0" xfId="0" applyFont="1" applyFill="1" applyAlignment="1">
      <alignment vertical="center" wrapText="1"/>
    </xf>
    <xf numFmtId="0" fontId="26" fillId="55" borderId="0" xfId="0" applyFont="1" applyFill="1" applyAlignment="1">
      <alignment vertical="center"/>
    </xf>
    <xf numFmtId="0" fontId="4" fillId="55" borderId="18" xfId="0" applyNumberFormat="1" applyFont="1" applyFill="1" applyBorder="1" applyAlignment="1" applyProtection="1">
      <alignment vertical="center"/>
      <protection/>
    </xf>
    <xf numFmtId="0" fontId="26" fillId="55" borderId="18" xfId="0" applyNumberFormat="1" applyFont="1" applyFill="1" applyBorder="1" applyAlignment="1" applyProtection="1">
      <alignment horizontal="center" vertical="center"/>
      <protection/>
    </xf>
    <xf numFmtId="0" fontId="29" fillId="55" borderId="16" xfId="0" applyNumberFormat="1" applyFont="1" applyFill="1" applyBorder="1" applyAlignment="1" applyProtection="1">
      <alignment horizontal="center" vertical="center" wrapText="1"/>
      <protection/>
    </xf>
    <xf numFmtId="0" fontId="29" fillId="55" borderId="0" xfId="0" applyNumberFormat="1" applyFont="1" applyFill="1" applyAlignment="1" applyProtection="1">
      <alignment wrapText="1"/>
      <protection/>
    </xf>
    <xf numFmtId="0" fontId="29" fillId="55" borderId="0" xfId="0" applyFont="1" applyFill="1" applyAlignment="1">
      <alignment wrapText="1"/>
    </xf>
    <xf numFmtId="4" fontId="0" fillId="55" borderId="0" xfId="0" applyNumberFormat="1" applyFont="1" applyFill="1" applyAlignment="1" applyProtection="1">
      <alignment wrapText="1"/>
      <protection/>
    </xf>
    <xf numFmtId="0" fontId="0" fillId="55" borderId="0" xfId="0" applyNumberFormat="1" applyFont="1" applyFill="1" applyAlignment="1" applyProtection="1">
      <alignment wrapText="1"/>
      <protection/>
    </xf>
    <xf numFmtId="0" fontId="0" fillId="55" borderId="0" xfId="0" applyFont="1" applyFill="1" applyAlignment="1">
      <alignment wrapText="1"/>
    </xf>
    <xf numFmtId="0" fontId="29" fillId="55" borderId="16" xfId="0" applyNumberFormat="1" applyFont="1" applyFill="1" applyBorder="1" applyAlignment="1" applyProtection="1">
      <alignment horizontal="center" vertical="center"/>
      <protection/>
    </xf>
    <xf numFmtId="49" fontId="29" fillId="55" borderId="16" xfId="0" applyNumberFormat="1" applyFont="1" applyFill="1" applyBorder="1" applyAlignment="1" applyProtection="1">
      <alignment vertical="center" readingOrder="1"/>
      <protection/>
    </xf>
    <xf numFmtId="0" fontId="29" fillId="55" borderId="18" xfId="0" applyNumberFormat="1" applyFont="1" applyFill="1" applyBorder="1" applyAlignment="1" applyProtection="1">
      <alignment wrapText="1"/>
      <protection/>
    </xf>
    <xf numFmtId="0" fontId="29" fillId="55" borderId="18" xfId="0" applyFont="1" applyFill="1" applyBorder="1" applyAlignment="1">
      <alignment wrapText="1"/>
    </xf>
    <xf numFmtId="0" fontId="29" fillId="55" borderId="17" xfId="0" applyNumberFormat="1" applyFont="1" applyFill="1" applyBorder="1" applyAlignment="1" applyProtection="1">
      <alignment vertical="center"/>
      <protection/>
    </xf>
    <xf numFmtId="0" fontId="27" fillId="55" borderId="17" xfId="0" applyNumberFormat="1" applyFont="1" applyFill="1" applyBorder="1" applyAlignment="1" applyProtection="1">
      <alignment horizontal="center" vertical="center" wrapText="1"/>
      <protection/>
    </xf>
    <xf numFmtId="0" fontId="27" fillId="55" borderId="17" xfId="0" applyNumberFormat="1" applyFont="1" applyFill="1" applyBorder="1" applyAlignment="1" applyProtection="1">
      <alignment horizontal="left" vertical="center" wrapText="1"/>
      <protection/>
    </xf>
    <xf numFmtId="4" fontId="27" fillId="55" borderId="17" xfId="0" applyNumberFormat="1" applyFont="1" applyFill="1" applyBorder="1" applyAlignment="1" applyProtection="1">
      <alignment horizontal="right" vertical="center" wrapText="1"/>
      <protection/>
    </xf>
    <xf numFmtId="4" fontId="32" fillId="55" borderId="16" xfId="0" applyNumberFormat="1" applyFont="1" applyFill="1" applyBorder="1" applyAlignment="1">
      <alignment vertical="center" wrapText="1"/>
    </xf>
    <xf numFmtId="0" fontId="27" fillId="55" borderId="16" xfId="0" applyNumberFormat="1" applyFont="1" applyFill="1" applyBorder="1" applyAlignment="1" applyProtection="1">
      <alignment horizontal="center" vertical="center"/>
      <protection/>
    </xf>
    <xf numFmtId="4" fontId="30" fillId="55" borderId="16" xfId="0" applyNumberFormat="1" applyFont="1" applyFill="1" applyBorder="1" applyAlignment="1">
      <alignment vertical="center" wrapText="1"/>
    </xf>
    <xf numFmtId="4" fontId="31" fillId="55" borderId="16" xfId="0" applyNumberFormat="1" applyFont="1" applyFill="1" applyBorder="1" applyAlignment="1">
      <alignment vertical="center" wrapText="1"/>
    </xf>
    <xf numFmtId="0" fontId="29" fillId="55" borderId="16" xfId="0" applyNumberFormat="1" applyFont="1" applyFill="1" applyBorder="1" applyAlignment="1" applyProtection="1">
      <alignment horizontal="left" vertical="center" wrapText="1"/>
      <protection/>
    </xf>
    <xf numFmtId="4" fontId="34" fillId="55" borderId="16" xfId="0" applyNumberFormat="1" applyFont="1" applyFill="1" applyBorder="1" applyAlignment="1">
      <alignment vertical="center" wrapText="1"/>
    </xf>
    <xf numFmtId="0" fontId="27" fillId="55" borderId="16" xfId="0" applyNumberFormat="1" applyFont="1" applyFill="1" applyBorder="1" applyAlignment="1" applyProtection="1">
      <alignment horizontal="center" vertical="center" wrapText="1"/>
      <protection/>
    </xf>
    <xf numFmtId="0" fontId="27" fillId="55" borderId="16" xfId="0" applyNumberFormat="1" applyFont="1" applyFill="1" applyBorder="1" applyAlignment="1" applyProtection="1">
      <alignment vertical="center" wrapText="1"/>
      <protection/>
    </xf>
    <xf numFmtId="0" fontId="27" fillId="55" borderId="0" xfId="0" applyNumberFormat="1" applyFont="1" applyFill="1" applyAlignment="1" applyProtection="1">
      <alignment wrapText="1"/>
      <protection/>
    </xf>
    <xf numFmtId="0" fontId="27" fillId="55" borderId="0" xfId="0" applyFont="1" applyFill="1" applyAlignment="1">
      <alignment wrapText="1"/>
    </xf>
    <xf numFmtId="0" fontId="27" fillId="55" borderId="16" xfId="0" applyNumberFormat="1" applyFont="1" applyFill="1" applyBorder="1" applyAlignment="1" applyProtection="1">
      <alignment horizontal="left" vertical="center" wrapText="1"/>
      <protection/>
    </xf>
    <xf numFmtId="0" fontId="19" fillId="55" borderId="0" xfId="0" applyNumberFormat="1" applyFont="1" applyFill="1" applyAlignment="1" applyProtection="1">
      <alignment wrapText="1"/>
      <protection/>
    </xf>
    <xf numFmtId="0" fontId="19" fillId="55" borderId="0" xfId="0" applyFont="1" applyFill="1" applyAlignment="1">
      <alignment wrapText="1"/>
    </xf>
    <xf numFmtId="4" fontId="26" fillId="55" borderId="0" xfId="0" applyNumberFormat="1" applyFont="1" applyFill="1" applyAlignment="1" applyProtection="1">
      <alignment wrapText="1"/>
      <protection/>
    </xf>
    <xf numFmtId="0" fontId="26" fillId="55" borderId="0" xfId="0" applyNumberFormat="1" applyFont="1" applyFill="1" applyAlignment="1" applyProtection="1">
      <alignment wrapText="1"/>
      <protection/>
    </xf>
    <xf numFmtId="0" fontId="26" fillId="55" borderId="0" xfId="0" applyFont="1" applyFill="1" applyAlignment="1">
      <alignment wrapText="1"/>
    </xf>
    <xf numFmtId="0" fontId="26" fillId="55" borderId="0" xfId="0" applyNumberFormat="1" applyFont="1" applyFill="1" applyBorder="1" applyAlignment="1" applyProtection="1">
      <alignment horizontal="center" vertical="center" wrapText="1"/>
      <protection/>
    </xf>
    <xf numFmtId="4" fontId="20" fillId="55" borderId="0" xfId="0" applyNumberFormat="1" applyFont="1" applyFill="1" applyBorder="1" applyAlignment="1" applyProtection="1">
      <alignment horizontal="right" vertical="center" wrapText="1"/>
      <protection/>
    </xf>
    <xf numFmtId="4" fontId="35" fillId="55" borderId="0" xfId="0" applyNumberFormat="1" applyFont="1" applyFill="1" applyBorder="1" applyAlignment="1">
      <alignment vertical="center" wrapText="1"/>
    </xf>
    <xf numFmtId="0" fontId="37" fillId="55" borderId="0" xfId="0" applyNumberFormat="1" applyFont="1" applyFill="1" applyAlignment="1" applyProtection="1">
      <alignment/>
      <protection/>
    </xf>
    <xf numFmtId="0" fontId="37" fillId="55" borderId="0" xfId="0" applyFont="1" applyFill="1" applyAlignment="1">
      <alignment/>
    </xf>
    <xf numFmtId="0" fontId="20" fillId="55" borderId="0" xfId="0" applyFont="1" applyFill="1" applyBorder="1" applyAlignment="1">
      <alignment vertical="center" wrapText="1"/>
    </xf>
    <xf numFmtId="0" fontId="29" fillId="55" borderId="16" xfId="0" applyNumberFormat="1" applyFont="1" applyFill="1" applyBorder="1" applyAlignment="1" applyProtection="1">
      <alignment horizontal="center" vertical="center"/>
      <protection/>
    </xf>
    <xf numFmtId="0" fontId="36" fillId="55" borderId="0" xfId="0" applyFont="1" applyFill="1" applyAlignment="1">
      <alignment/>
    </xf>
    <xf numFmtId="0" fontId="36" fillId="55" borderId="0" xfId="0" applyNumberFormat="1" applyFont="1" applyFill="1" applyAlignment="1" applyProtection="1">
      <alignment/>
      <protection/>
    </xf>
    <xf numFmtId="4" fontId="29" fillId="55" borderId="0" xfId="0" applyNumberFormat="1" applyFont="1" applyFill="1" applyAlignment="1" applyProtection="1">
      <alignment wrapText="1"/>
      <protection/>
    </xf>
    <xf numFmtId="0" fontId="29" fillId="55" borderId="19" xfId="0" applyNumberFormat="1" applyFont="1" applyFill="1" applyBorder="1" applyAlignment="1" applyProtection="1">
      <alignment vertical="center" wrapText="1"/>
      <protection/>
    </xf>
    <xf numFmtId="0" fontId="29" fillId="53" borderId="16" xfId="0" applyNumberFormat="1" applyFont="1" applyFill="1" applyBorder="1" applyAlignment="1" applyProtection="1">
      <alignment vertical="center" wrapText="1"/>
      <protection/>
    </xf>
    <xf numFmtId="0" fontId="29" fillId="53" borderId="17" xfId="0" applyNumberFormat="1" applyFont="1" applyFill="1" applyBorder="1" applyAlignment="1" applyProtection="1">
      <alignment horizontal="center" vertical="center" wrapText="1"/>
      <protection/>
    </xf>
    <xf numFmtId="0" fontId="67" fillId="55" borderId="0" xfId="0" applyNumberFormat="1" applyFont="1" applyFill="1" applyAlignment="1" applyProtection="1">
      <alignment/>
      <protection/>
    </xf>
    <xf numFmtId="0" fontId="29" fillId="55" borderId="0" xfId="0" applyNumberFormat="1" applyFont="1" applyFill="1" applyAlignment="1" applyProtection="1">
      <alignment/>
      <protection/>
    </xf>
    <xf numFmtId="202" fontId="19" fillId="55" borderId="0" xfId="0" applyNumberFormat="1" applyFont="1" applyFill="1" applyAlignment="1" applyProtection="1">
      <alignment wrapText="1"/>
      <protection/>
    </xf>
    <xf numFmtId="0" fontId="38" fillId="55" borderId="0" xfId="0" applyNumberFormat="1" applyFont="1" applyFill="1" applyAlignment="1" applyProtection="1">
      <alignment wrapText="1"/>
      <protection/>
    </xf>
    <xf numFmtId="0" fontId="38" fillId="55" borderId="0" xfId="0" applyFont="1" applyFill="1" applyAlignment="1">
      <alignment wrapText="1"/>
    </xf>
    <xf numFmtId="4" fontId="38" fillId="55" borderId="16" xfId="0" applyNumberFormat="1" applyFont="1" applyFill="1" applyBorder="1" applyAlignment="1" applyProtection="1">
      <alignment horizontal="right" vertical="center" wrapText="1"/>
      <protection/>
    </xf>
    <xf numFmtId="0" fontId="38" fillId="55" borderId="16" xfId="0" applyNumberFormat="1" applyFont="1" applyFill="1" applyBorder="1" applyAlignment="1" applyProtection="1">
      <alignment horizontal="center" vertical="center" wrapText="1"/>
      <protection/>
    </xf>
    <xf numFmtId="0" fontId="38" fillId="55" borderId="16" xfId="0" applyNumberFormat="1" applyFont="1" applyFill="1" applyBorder="1" applyAlignment="1" applyProtection="1">
      <alignment vertical="center" wrapText="1"/>
      <protection/>
    </xf>
    <xf numFmtId="0" fontId="27" fillId="53" borderId="16" xfId="0" applyNumberFormat="1" applyFont="1" applyFill="1" applyBorder="1" applyAlignment="1" applyProtection="1">
      <alignment vertical="center" wrapText="1"/>
      <protection/>
    </xf>
    <xf numFmtId="4" fontId="27" fillId="53" borderId="16" xfId="0" applyNumberFormat="1" applyFont="1" applyFill="1" applyBorder="1" applyAlignment="1" applyProtection="1">
      <alignment horizontal="right" vertical="center" wrapText="1"/>
      <protection/>
    </xf>
    <xf numFmtId="4" fontId="31" fillId="53" borderId="16" xfId="0" applyNumberFormat="1" applyFont="1" applyFill="1" applyBorder="1" applyAlignment="1">
      <alignment vertical="center" wrapText="1"/>
    </xf>
    <xf numFmtId="4" fontId="29" fillId="53" borderId="16" xfId="0" applyNumberFormat="1" applyFont="1" applyFill="1" applyBorder="1" applyAlignment="1" applyProtection="1">
      <alignment horizontal="right" vertical="center" wrapText="1"/>
      <protection/>
    </xf>
    <xf numFmtId="4" fontId="30" fillId="53" borderId="16" xfId="0" applyNumberFormat="1" applyFont="1" applyFill="1" applyBorder="1" applyAlignment="1">
      <alignment vertical="center" wrapText="1"/>
    </xf>
    <xf numFmtId="0" fontId="20" fillId="55" borderId="16" xfId="0" applyNumberFormat="1" applyFont="1" applyFill="1" applyBorder="1" applyAlignment="1" applyProtection="1">
      <alignment horizontal="center" vertical="center" wrapText="1"/>
      <protection/>
    </xf>
    <xf numFmtId="0" fontId="28" fillId="55" borderId="0" xfId="0" applyNumberFormat="1" applyFont="1" applyFill="1" applyAlignment="1" applyProtection="1">
      <alignment horizontal="center" vertical="center"/>
      <protection/>
    </xf>
    <xf numFmtId="0" fontId="27" fillId="55" borderId="16" xfId="0" applyNumberFormat="1" applyFont="1" applyFill="1" applyBorder="1" applyAlignment="1" applyProtection="1">
      <alignment horizontal="center" vertical="center" wrapText="1"/>
      <protection/>
    </xf>
    <xf numFmtId="0" fontId="27" fillId="55" borderId="17" xfId="0" applyNumberFormat="1" applyFont="1" applyFill="1" applyBorder="1" applyAlignment="1" applyProtection="1">
      <alignment horizontal="center" vertical="center" wrapText="1"/>
      <protection/>
    </xf>
    <xf numFmtId="0" fontId="27" fillId="53" borderId="16" xfId="0" applyNumberFormat="1" applyFont="1" applyFill="1" applyBorder="1" applyAlignment="1" applyProtection="1">
      <alignment horizontal="center" vertical="center" wrapText="1"/>
      <protection/>
    </xf>
    <xf numFmtId="0" fontId="29" fillId="53" borderId="16" xfId="0" applyNumberFormat="1" applyFont="1" applyFill="1" applyBorder="1" applyAlignment="1" applyProtection="1">
      <alignment horizontal="center" vertical="center" wrapText="1"/>
      <protection/>
    </xf>
    <xf numFmtId="0" fontId="29" fillId="53" borderId="19" xfId="0" applyNumberFormat="1" applyFont="1" applyFill="1" applyBorder="1" applyAlignment="1" applyProtection="1">
      <alignment vertical="center" wrapText="1"/>
      <protection/>
    </xf>
    <xf numFmtId="0" fontId="29" fillId="53" borderId="0" xfId="0" applyNumberFormat="1" applyFont="1" applyFill="1" applyAlignment="1" applyProtection="1">
      <alignment wrapText="1"/>
      <protection/>
    </xf>
    <xf numFmtId="0" fontId="29" fillId="53" borderId="0" xfId="0" applyFont="1" applyFill="1" applyAlignment="1">
      <alignment wrapText="1"/>
    </xf>
    <xf numFmtId="0" fontId="29" fillId="53" borderId="20" xfId="0" applyNumberFormat="1" applyFont="1" applyFill="1" applyBorder="1" applyAlignment="1" applyProtection="1">
      <alignment horizontal="center" vertical="center" wrapText="1"/>
      <protection/>
    </xf>
    <xf numFmtId="0" fontId="29" fillId="53" borderId="21" xfId="0" applyNumberFormat="1" applyFont="1" applyFill="1" applyBorder="1" applyAlignment="1" applyProtection="1">
      <alignment horizontal="center" vertical="center" wrapText="1"/>
      <protection/>
    </xf>
    <xf numFmtId="0" fontId="0" fillId="53" borderId="20" xfId="0" applyFill="1" applyBorder="1" applyAlignment="1">
      <alignment vertical="top" wrapText="1"/>
    </xf>
    <xf numFmtId="0" fontId="0" fillId="53" borderId="21" xfId="0" applyFill="1" applyBorder="1" applyAlignment="1">
      <alignment vertical="top" wrapText="1"/>
    </xf>
    <xf numFmtId="0" fontId="0" fillId="53" borderId="17" xfId="0" applyFill="1" applyBorder="1" applyAlignment="1">
      <alignment vertical="top" wrapText="1"/>
    </xf>
    <xf numFmtId="0" fontId="38" fillId="53" borderId="16" xfId="0" applyNumberFormat="1" applyFont="1" applyFill="1" applyBorder="1" applyAlignment="1" applyProtection="1">
      <alignment horizontal="center" vertical="center" wrapText="1"/>
      <protection/>
    </xf>
    <xf numFmtId="0" fontId="38" fillId="53" borderId="16" xfId="0" applyNumberFormat="1" applyFont="1" applyFill="1" applyBorder="1" applyAlignment="1" applyProtection="1">
      <alignment vertical="center" wrapText="1"/>
      <protection/>
    </xf>
    <xf numFmtId="4" fontId="38" fillId="53" borderId="16" xfId="0" applyNumberFormat="1" applyFont="1" applyFill="1" applyBorder="1" applyAlignment="1" applyProtection="1">
      <alignment horizontal="right" vertical="center" wrapText="1"/>
      <protection/>
    </xf>
    <xf numFmtId="4" fontId="34" fillId="53" borderId="16" xfId="0" applyNumberFormat="1" applyFont="1" applyFill="1" applyBorder="1" applyAlignment="1">
      <alignment vertical="center" wrapText="1"/>
    </xf>
    <xf numFmtId="0" fontId="38" fillId="53" borderId="0" xfId="0" applyNumberFormat="1" applyFont="1" applyFill="1" applyAlignment="1" applyProtection="1">
      <alignment wrapText="1"/>
      <protection/>
    </xf>
    <xf numFmtId="0" fontId="38" fillId="53" borderId="0" xfId="0" applyFont="1" applyFill="1" applyAlignment="1">
      <alignment wrapText="1"/>
    </xf>
    <xf numFmtId="0" fontId="27" fillId="53" borderId="0" xfId="0" applyNumberFormat="1" applyFont="1" applyFill="1" applyAlignment="1" applyProtection="1">
      <alignment wrapText="1"/>
      <protection/>
    </xf>
    <xf numFmtId="0" fontId="27" fillId="53" borderId="0" xfId="0" applyFont="1" applyFill="1" applyAlignment="1">
      <alignment wrapText="1"/>
    </xf>
    <xf numFmtId="0" fontId="26" fillId="55" borderId="16" xfId="0" applyNumberFormat="1" applyFont="1" applyFill="1" applyBorder="1" applyAlignment="1" applyProtection="1">
      <alignment horizontal="center" vertical="center" wrapText="1"/>
      <protection/>
    </xf>
    <xf numFmtId="0" fontId="20" fillId="55" borderId="16" xfId="0" applyFont="1" applyFill="1" applyBorder="1" applyAlignment="1">
      <alignment vertical="center" wrapText="1"/>
    </xf>
    <xf numFmtId="4" fontId="20" fillId="55" borderId="16" xfId="0" applyNumberFormat="1" applyFont="1" applyFill="1" applyBorder="1" applyAlignment="1" applyProtection="1">
      <alignment horizontal="right" vertical="center" wrapText="1"/>
      <protection/>
    </xf>
    <xf numFmtId="4" fontId="35" fillId="55" borderId="16" xfId="0" applyNumberFormat="1" applyFont="1" applyFill="1" applyBorder="1" applyAlignment="1">
      <alignment vertical="center" wrapText="1"/>
    </xf>
    <xf numFmtId="49" fontId="26" fillId="55" borderId="16" xfId="0" applyNumberFormat="1" applyFont="1" applyFill="1" applyBorder="1" applyAlignment="1">
      <alignment horizontal="left" vertical="center" wrapText="1"/>
    </xf>
    <xf numFmtId="4" fontId="27" fillId="53" borderId="0" xfId="0" applyNumberFormat="1" applyFont="1" applyFill="1" applyAlignment="1" applyProtection="1">
      <alignment wrapText="1"/>
      <protection/>
    </xf>
    <xf numFmtId="0" fontId="29" fillId="53" borderId="16" xfId="0" applyNumberFormat="1" applyFont="1" applyFill="1" applyBorder="1" applyAlignment="1" applyProtection="1">
      <alignment horizontal="center" vertical="center" wrapText="1"/>
      <protection/>
    </xf>
    <xf numFmtId="0" fontId="29" fillId="53" borderId="0" xfId="0" applyNumberFormat="1" applyFont="1" applyFill="1" applyAlignment="1" applyProtection="1">
      <alignment wrapText="1"/>
      <protection/>
    </xf>
    <xf numFmtId="0" fontId="29" fillId="53" borderId="0" xfId="0" applyFont="1" applyFill="1" applyAlignment="1">
      <alignment wrapText="1"/>
    </xf>
    <xf numFmtId="4" fontId="36" fillId="55" borderId="0" xfId="0" applyNumberFormat="1" applyFont="1" applyFill="1" applyAlignment="1" applyProtection="1">
      <alignment/>
      <protection/>
    </xf>
    <xf numFmtId="4" fontId="27" fillId="55" borderId="0" xfId="0" applyNumberFormat="1" applyFont="1" applyFill="1" applyAlignment="1" applyProtection="1">
      <alignment wrapText="1"/>
      <protection/>
    </xf>
    <xf numFmtId="0" fontId="68" fillId="56" borderId="22" xfId="0" applyFont="1" applyFill="1" applyBorder="1" applyAlignment="1">
      <alignment horizontal="left" vertical="center" wrapText="1"/>
    </xf>
    <xf numFmtId="0" fontId="38" fillId="53" borderId="19" xfId="0" applyNumberFormat="1" applyFont="1" applyFill="1" applyBorder="1" applyAlignment="1" applyProtection="1">
      <alignment vertical="center" wrapText="1"/>
      <protection/>
    </xf>
    <xf numFmtId="0" fontId="26" fillId="55" borderId="0" xfId="0" applyFont="1" applyFill="1" applyAlignment="1">
      <alignment vertical="center"/>
    </xf>
    <xf numFmtId="0" fontId="41" fillId="55" borderId="0" xfId="0" applyNumberFormat="1" applyFont="1" applyFill="1" applyAlignment="1" applyProtection="1">
      <alignment/>
      <protection/>
    </xf>
    <xf numFmtId="49" fontId="39" fillId="55" borderId="0" xfId="0" applyNumberFormat="1" applyFont="1" applyFill="1" applyAlignment="1" applyProtection="1">
      <alignment horizontal="center" vertical="center"/>
      <protection/>
    </xf>
    <xf numFmtId="49" fontId="40" fillId="55" borderId="0" xfId="0" applyNumberFormat="1" applyFont="1" applyFill="1" applyAlignment="1" applyProtection="1">
      <alignment horizontal="center" vertical="center"/>
      <protection/>
    </xf>
    <xf numFmtId="0" fontId="26" fillId="55" borderId="0" xfId="0" applyNumberFormat="1" applyFont="1" applyFill="1" applyAlignment="1" applyProtection="1">
      <alignment horizontal="left"/>
      <protection/>
    </xf>
    <xf numFmtId="0" fontId="26" fillId="55" borderId="0" xfId="0" applyFont="1" applyFill="1" applyAlignment="1">
      <alignment horizontal="left" vertical="center"/>
    </xf>
    <xf numFmtId="0" fontId="28" fillId="55" borderId="0" xfId="0" applyNumberFormat="1" applyFont="1" applyFill="1" applyAlignment="1" applyProtection="1">
      <alignment horizontal="center" vertical="center"/>
      <protection/>
    </xf>
    <xf numFmtId="4" fontId="36" fillId="55" borderId="0" xfId="0" applyNumberFormat="1" applyFont="1" applyFill="1" applyBorder="1" applyAlignment="1">
      <alignment horizontal="left" vertical="distributed" wrapText="1"/>
    </xf>
    <xf numFmtId="0" fontId="36" fillId="55" borderId="0" xfId="0" applyFont="1" applyFill="1" applyBorder="1" applyAlignment="1">
      <alignment horizontal="left" vertical="distributed" wrapText="1"/>
    </xf>
    <xf numFmtId="0" fontId="20" fillId="55" borderId="16" xfId="0" applyNumberFormat="1" applyFont="1" applyFill="1" applyBorder="1" applyAlignment="1" applyProtection="1">
      <alignment horizontal="center" vertical="center" wrapText="1"/>
      <protection/>
    </xf>
    <xf numFmtId="0" fontId="27" fillId="55" borderId="16" xfId="0" applyNumberFormat="1" applyFont="1" applyFill="1" applyBorder="1" applyAlignment="1" applyProtection="1">
      <alignment horizontal="center" vertical="center" wrapText="1"/>
      <protection/>
    </xf>
    <xf numFmtId="0" fontId="20" fillId="55" borderId="20" xfId="0" applyNumberFormat="1" applyFont="1" applyFill="1" applyBorder="1" applyAlignment="1" applyProtection="1">
      <alignment horizontal="center" vertical="center" wrapText="1"/>
      <protection/>
    </xf>
    <xf numFmtId="0" fontId="20" fillId="55" borderId="17" xfId="0" applyNumberFormat="1" applyFont="1" applyFill="1" applyBorder="1" applyAlignment="1" applyProtection="1">
      <alignment horizontal="center" vertical="center" wrapText="1"/>
      <protection/>
    </xf>
  </cellXfs>
  <cellStyles count="109">
    <cellStyle name="Normal" xfId="0"/>
    <cellStyle name="20% - Акцент1" xfId="15"/>
    <cellStyle name="20% - Акцент2" xfId="16"/>
    <cellStyle name="20% - Акцент3" xfId="17"/>
    <cellStyle name="20% - Акцент4" xfId="18"/>
    <cellStyle name="20% - Акцент5" xfId="19"/>
    <cellStyle name="20% - Акцент6" xfId="20"/>
    <cellStyle name="20% – Акцентування1" xfId="21"/>
    <cellStyle name="20% – Акцентування2" xfId="22"/>
    <cellStyle name="20% – Акцентування3" xfId="23"/>
    <cellStyle name="20% – Акцентування4" xfId="24"/>
    <cellStyle name="20% – Акцентування5" xfId="25"/>
    <cellStyle name="20% – Акцентування6" xfId="26"/>
    <cellStyle name="40% - Акцент1" xfId="27"/>
    <cellStyle name="40% - Акцент2" xfId="28"/>
    <cellStyle name="40% - Акцент3" xfId="29"/>
    <cellStyle name="40% - Акцент4" xfId="30"/>
    <cellStyle name="40% - Акцент5" xfId="31"/>
    <cellStyle name="40% - Акцент6" xfId="32"/>
    <cellStyle name="40% – Акцентування1" xfId="33"/>
    <cellStyle name="40% – Акцентування2" xfId="34"/>
    <cellStyle name="40% – Акцентування3" xfId="35"/>
    <cellStyle name="40% – Акцентування4" xfId="36"/>
    <cellStyle name="40% – Акцентування5" xfId="37"/>
    <cellStyle name="40% – Акцентування6" xfId="38"/>
    <cellStyle name="60% - Акцент1" xfId="39"/>
    <cellStyle name="60% - Акцент2" xfId="40"/>
    <cellStyle name="60% - Акцент3" xfId="41"/>
    <cellStyle name="60% - Акцент4" xfId="42"/>
    <cellStyle name="60% - Акцент5" xfId="43"/>
    <cellStyle name="60% - Акцент6" xfId="44"/>
    <cellStyle name="60% – Акцентування1" xfId="45"/>
    <cellStyle name="60% – Акцентування2" xfId="46"/>
    <cellStyle name="60% – Акцентування3" xfId="47"/>
    <cellStyle name="60% – Акцентування4" xfId="48"/>
    <cellStyle name="60% – Акцентування5" xfId="49"/>
    <cellStyle name="60% – Акцентування6" xfId="50"/>
    <cellStyle name="Normal_meresha_07" xfId="51"/>
    <cellStyle name="Акцент1" xfId="52"/>
    <cellStyle name="Акцент2" xfId="53"/>
    <cellStyle name="Акцент3" xfId="54"/>
    <cellStyle name="Акцент4" xfId="55"/>
    <cellStyle name="Акцент5" xfId="56"/>
    <cellStyle name="Акцент6" xfId="57"/>
    <cellStyle name="Акцентування1" xfId="58"/>
    <cellStyle name="Акцентування2" xfId="59"/>
    <cellStyle name="Акцентування3" xfId="60"/>
    <cellStyle name="Акцентування4" xfId="61"/>
    <cellStyle name="Акцентування5" xfId="62"/>
    <cellStyle name="Акцентування6" xfId="63"/>
    <cellStyle name="Ввід" xfId="64"/>
    <cellStyle name="Ввод " xfId="65"/>
    <cellStyle name="Вывод" xfId="66"/>
    <cellStyle name="Вычисление" xfId="67"/>
    <cellStyle name="Hyperlink" xfId="68"/>
    <cellStyle name="Currency" xfId="69"/>
    <cellStyle name="Currency [0]" xfId="70"/>
    <cellStyle name="Добре" xfId="71"/>
    <cellStyle name="Заголовок 1" xfId="72"/>
    <cellStyle name="Заголовок 2" xfId="73"/>
    <cellStyle name="Заголовок 3" xfId="74"/>
    <cellStyle name="Заголовок 4" xfId="75"/>
    <cellStyle name="Звичайний 10" xfId="76"/>
    <cellStyle name="Звичайний 11" xfId="77"/>
    <cellStyle name="Звичайний 12" xfId="78"/>
    <cellStyle name="Звичайний 13" xfId="79"/>
    <cellStyle name="Звичайний 14" xfId="80"/>
    <cellStyle name="Звичайний 15" xfId="81"/>
    <cellStyle name="Звичайний 16" xfId="82"/>
    <cellStyle name="Звичайний 17" xfId="83"/>
    <cellStyle name="Звичайний 18" xfId="84"/>
    <cellStyle name="Звичайний 19" xfId="85"/>
    <cellStyle name="Звичайний 2" xfId="86"/>
    <cellStyle name="Звичайний 20" xfId="87"/>
    <cellStyle name="Звичайний 3" xfId="88"/>
    <cellStyle name="Звичайний 4" xfId="89"/>
    <cellStyle name="Звичайний 5" xfId="90"/>
    <cellStyle name="Звичайний 6" xfId="91"/>
    <cellStyle name="Звичайний 7" xfId="92"/>
    <cellStyle name="Звичайний 8" xfId="93"/>
    <cellStyle name="Звичайний 9" xfId="94"/>
    <cellStyle name="Звичайний_Додаток _ 3 зм_ни 4575" xfId="95"/>
    <cellStyle name="Зв'язана клітинка" xfId="96"/>
    <cellStyle name="Итог" xfId="97"/>
    <cellStyle name="Контрольна клітинка" xfId="98"/>
    <cellStyle name="Контрольная ячейка" xfId="99"/>
    <cellStyle name="Назва" xfId="100"/>
    <cellStyle name="Название" xfId="101"/>
    <cellStyle name="Нейтральный" xfId="102"/>
    <cellStyle name="Обчислення" xfId="103"/>
    <cellStyle name="Обычный 2" xfId="104"/>
    <cellStyle name="Followed Hyperlink" xfId="105"/>
    <cellStyle name="Підсумок" xfId="106"/>
    <cellStyle name="Плохой" xfId="107"/>
    <cellStyle name="Поганий" xfId="108"/>
    <cellStyle name="Пояснение" xfId="109"/>
    <cellStyle name="Примечание" xfId="110"/>
    <cellStyle name="Примітка" xfId="111"/>
    <cellStyle name="Percent" xfId="112"/>
    <cellStyle name="Результат" xfId="113"/>
    <cellStyle name="Связанная ячейка" xfId="114"/>
    <cellStyle name="Середній" xfId="115"/>
    <cellStyle name="Стиль 1" xfId="116"/>
    <cellStyle name="Текст попередження" xfId="117"/>
    <cellStyle name="Текст пояснення" xfId="118"/>
    <cellStyle name="Текст предупреждения" xfId="119"/>
    <cellStyle name="Comma" xfId="120"/>
    <cellStyle name="Comma [0]" xfId="121"/>
    <cellStyle name="Хороший" xfId="12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0"/>
  </sheetPr>
  <dimension ref="A1:IR211"/>
  <sheetViews>
    <sheetView showGridLines="0" showZeros="0" tabSelected="1" view="pageBreakPreview" zoomScale="80" zoomScaleNormal="70" zoomScaleSheetLayoutView="80" workbookViewId="0" topLeftCell="A1">
      <selection activeCell="D5" sqref="D5"/>
    </sheetView>
  </sheetViews>
  <sheetFormatPr defaultColWidth="9.16015625" defaultRowHeight="12.75"/>
  <cols>
    <col min="1" max="1" width="15" style="10" customWidth="1"/>
    <col min="2" max="2" width="58.66015625" style="11" customWidth="1"/>
    <col min="3" max="3" width="23" style="11" customWidth="1"/>
    <col min="4" max="4" width="22.83203125" style="11" customWidth="1"/>
    <col min="5" max="5" width="19" style="11" customWidth="1"/>
    <col min="6" max="6" width="17.66015625" style="11" customWidth="1"/>
    <col min="7" max="7" width="22.33203125" style="11" customWidth="1"/>
    <col min="8" max="8" width="21" style="11" customWidth="1"/>
    <col min="9" max="11" width="9.16015625" style="11" customWidth="1"/>
    <col min="12" max="243" width="9.16015625" style="12" customWidth="1"/>
    <col min="244" max="252" width="9.16015625" style="11" customWidth="1"/>
    <col min="253" max="16384" width="9.16015625" style="12" customWidth="1"/>
  </cols>
  <sheetData>
    <row r="1" spans="4:6" ht="23.25" customHeight="1">
      <c r="D1" s="122" t="s">
        <v>234</v>
      </c>
      <c r="E1" s="122"/>
      <c r="F1" s="17"/>
    </row>
    <row r="2" spans="4:6" ht="18.75" customHeight="1">
      <c r="D2" s="123" t="s">
        <v>232</v>
      </c>
      <c r="E2" s="123"/>
      <c r="F2" s="17"/>
    </row>
    <row r="3" spans="4:6" ht="18" customHeight="1">
      <c r="D3" s="123" t="s">
        <v>233</v>
      </c>
      <c r="E3" s="123"/>
      <c r="F3" s="17"/>
    </row>
    <row r="4" spans="4:6" ht="18.75" customHeight="1">
      <c r="D4" s="118" t="s">
        <v>240</v>
      </c>
      <c r="E4" s="17"/>
      <c r="F4" s="17"/>
    </row>
    <row r="5" spans="3:4" ht="15">
      <c r="C5" s="24"/>
      <c r="D5" s="17"/>
    </row>
    <row r="6" spans="1:6" ht="19.5">
      <c r="A6" s="124" t="s">
        <v>239</v>
      </c>
      <c r="B6" s="124"/>
      <c r="C6" s="124"/>
      <c r="D6" s="124"/>
      <c r="E6" s="124"/>
      <c r="F6" s="124"/>
    </row>
    <row r="7" spans="1:6" ht="19.5">
      <c r="A7" s="84"/>
      <c r="B7" s="84"/>
      <c r="C7" s="84"/>
      <c r="D7" s="84"/>
      <c r="E7" s="84"/>
      <c r="F7" s="84"/>
    </row>
    <row r="8" spans="1:252" ht="18">
      <c r="A8" s="120" t="s">
        <v>214</v>
      </c>
      <c r="B8" s="120"/>
      <c r="C8" s="120"/>
      <c r="D8" s="120"/>
      <c r="E8" s="120"/>
      <c r="F8" s="120"/>
      <c r="K8" s="12"/>
      <c r="II8" s="11"/>
      <c r="IR8" s="12"/>
    </row>
    <row r="9" spans="1:252" ht="19.5" customHeight="1">
      <c r="A9" s="121" t="s">
        <v>177</v>
      </c>
      <c r="B9" s="121"/>
      <c r="C9" s="121"/>
      <c r="D9" s="121"/>
      <c r="E9" s="121"/>
      <c r="F9" s="121"/>
      <c r="K9" s="12"/>
      <c r="II9" s="11"/>
      <c r="IR9" s="12"/>
    </row>
    <row r="10" spans="2:6" ht="15">
      <c r="B10" s="25"/>
      <c r="C10" s="25"/>
      <c r="D10" s="25"/>
      <c r="E10" s="25"/>
      <c r="F10" s="26" t="s">
        <v>176</v>
      </c>
    </row>
    <row r="11" spans="1:6" ht="21.75" customHeight="1">
      <c r="A11" s="128" t="s">
        <v>0</v>
      </c>
      <c r="B11" s="127" t="s">
        <v>156</v>
      </c>
      <c r="C11" s="127" t="s">
        <v>151</v>
      </c>
      <c r="D11" s="129" t="s">
        <v>14</v>
      </c>
      <c r="E11" s="127" t="s">
        <v>15</v>
      </c>
      <c r="F11" s="127"/>
    </row>
    <row r="12" spans="1:6" ht="35.25" customHeight="1">
      <c r="A12" s="128"/>
      <c r="B12" s="127"/>
      <c r="C12" s="127"/>
      <c r="D12" s="130"/>
      <c r="E12" s="83" t="s">
        <v>151</v>
      </c>
      <c r="F12" s="16" t="s">
        <v>152</v>
      </c>
    </row>
    <row r="13" spans="1:252" s="18" customFormat="1" ht="17.25" customHeight="1">
      <c r="A13" s="85">
        <v>1</v>
      </c>
      <c r="B13" s="83">
        <v>2</v>
      </c>
      <c r="C13" s="83">
        <v>3</v>
      </c>
      <c r="D13" s="83">
        <v>4</v>
      </c>
      <c r="E13" s="83">
        <v>5</v>
      </c>
      <c r="F13" s="83">
        <v>6</v>
      </c>
      <c r="G13" s="17"/>
      <c r="H13" s="17"/>
      <c r="I13" s="17"/>
      <c r="J13" s="17"/>
      <c r="K13" s="17"/>
      <c r="IJ13" s="17"/>
      <c r="IK13" s="17"/>
      <c r="IL13" s="17"/>
      <c r="IM13" s="17"/>
      <c r="IN13" s="17"/>
      <c r="IO13" s="17"/>
      <c r="IP13" s="17"/>
      <c r="IQ13" s="17"/>
      <c r="IR13" s="17"/>
    </row>
    <row r="14" spans="1:252" s="23" customFormat="1" ht="13.5">
      <c r="A14" s="85">
        <v>10000000</v>
      </c>
      <c r="B14" s="19" t="s">
        <v>2</v>
      </c>
      <c r="C14" s="20">
        <f aca="true" t="shared" si="0" ref="C14:C32">D14+E14</f>
        <v>2635630243</v>
      </c>
      <c r="D14" s="21">
        <f>D15+D24++D32+D40+D59</f>
        <v>2632500143</v>
      </c>
      <c r="E14" s="21">
        <f>E15+E24++E32+E40+E59</f>
        <v>3130100</v>
      </c>
      <c r="F14" s="21">
        <f>F15+F24++F32+F40+F59</f>
        <v>0</v>
      </c>
      <c r="G14" s="22"/>
      <c r="H14" s="22"/>
      <c r="I14" s="22"/>
      <c r="J14" s="22"/>
      <c r="K14" s="22"/>
      <c r="IJ14" s="22"/>
      <c r="IK14" s="22"/>
      <c r="IL14" s="22"/>
      <c r="IM14" s="22"/>
      <c r="IN14" s="22"/>
      <c r="IO14" s="22"/>
      <c r="IP14" s="22"/>
      <c r="IQ14" s="22"/>
      <c r="IR14" s="22"/>
    </row>
    <row r="15" spans="1:252" s="6" customFormat="1" ht="27.75">
      <c r="A15" s="2">
        <v>11000000</v>
      </c>
      <c r="B15" s="9" t="s">
        <v>3</v>
      </c>
      <c r="C15" s="4">
        <f t="shared" si="0"/>
        <v>1942123893</v>
      </c>
      <c r="D15" s="1">
        <f>D16+D22</f>
        <v>1942123893</v>
      </c>
      <c r="E15" s="1"/>
      <c r="F15" s="1"/>
      <c r="G15" s="5"/>
      <c r="H15" s="5"/>
      <c r="I15" s="5"/>
      <c r="J15" s="5"/>
      <c r="K15" s="5"/>
      <c r="IJ15" s="5"/>
      <c r="IK15" s="5"/>
      <c r="IL15" s="5"/>
      <c r="IM15" s="5"/>
      <c r="IN15" s="5"/>
      <c r="IO15" s="5"/>
      <c r="IP15" s="5"/>
      <c r="IQ15" s="5"/>
      <c r="IR15" s="5"/>
    </row>
    <row r="16" spans="1:252" s="6" customFormat="1" ht="13.5">
      <c r="A16" s="2">
        <v>11010000</v>
      </c>
      <c r="B16" s="9" t="s">
        <v>113</v>
      </c>
      <c r="C16" s="4">
        <f t="shared" si="0"/>
        <v>1941120673</v>
      </c>
      <c r="D16" s="4">
        <f>D17+D18+D19+D20+D21</f>
        <v>1941120673</v>
      </c>
      <c r="E16" s="1"/>
      <c r="F16" s="1"/>
      <c r="G16" s="5"/>
      <c r="H16" s="5"/>
      <c r="I16" s="5"/>
      <c r="J16" s="5"/>
      <c r="K16" s="5"/>
      <c r="IJ16" s="5"/>
      <c r="IK16" s="5"/>
      <c r="IL16" s="5"/>
      <c r="IM16" s="5"/>
      <c r="IN16" s="5"/>
      <c r="IO16" s="5"/>
      <c r="IP16" s="5"/>
      <c r="IQ16" s="5"/>
      <c r="IR16" s="5"/>
    </row>
    <row r="17" spans="1:252" s="6" customFormat="1" ht="42">
      <c r="A17" s="2">
        <v>11010100</v>
      </c>
      <c r="B17" s="9" t="s">
        <v>18</v>
      </c>
      <c r="C17" s="1">
        <f t="shared" si="0"/>
        <v>1421393890</v>
      </c>
      <c r="D17" s="1">
        <f>1380533400+40860490</f>
        <v>1421393890</v>
      </c>
      <c r="E17" s="1"/>
      <c r="F17" s="1"/>
      <c r="G17" s="5"/>
      <c r="H17" s="5"/>
      <c r="I17" s="5"/>
      <c r="J17" s="5"/>
      <c r="K17" s="5"/>
      <c r="IJ17" s="5"/>
      <c r="IK17" s="5"/>
      <c r="IL17" s="5"/>
      <c r="IM17" s="5"/>
      <c r="IN17" s="5"/>
      <c r="IO17" s="5"/>
      <c r="IP17" s="5"/>
      <c r="IQ17" s="5"/>
      <c r="IR17" s="5"/>
    </row>
    <row r="18" spans="1:252" s="6" customFormat="1" ht="69.75">
      <c r="A18" s="2">
        <v>11010200</v>
      </c>
      <c r="B18" s="9" t="s">
        <v>19</v>
      </c>
      <c r="C18" s="4">
        <f t="shared" si="0"/>
        <v>448779603</v>
      </c>
      <c r="D18" s="1">
        <f>462600600-13820997</f>
        <v>448779603</v>
      </c>
      <c r="E18" s="1"/>
      <c r="F18" s="1"/>
      <c r="G18" s="5"/>
      <c r="H18" s="5"/>
      <c r="I18" s="5"/>
      <c r="J18" s="5"/>
      <c r="K18" s="5"/>
      <c r="IJ18" s="5"/>
      <c r="IK18" s="5"/>
      <c r="IL18" s="5"/>
      <c r="IM18" s="5"/>
      <c r="IN18" s="5"/>
      <c r="IO18" s="5"/>
      <c r="IP18" s="5"/>
      <c r="IQ18" s="5"/>
      <c r="IR18" s="5"/>
    </row>
    <row r="19" spans="1:252" s="6" customFormat="1" ht="45" customHeight="1">
      <c r="A19" s="2">
        <v>11010400</v>
      </c>
      <c r="B19" s="9" t="s">
        <v>20</v>
      </c>
      <c r="C19" s="4">
        <f t="shared" si="0"/>
        <v>41568750</v>
      </c>
      <c r="D19" s="1">
        <f>39513400+2055350</f>
        <v>41568750</v>
      </c>
      <c r="E19" s="1"/>
      <c r="F19" s="1"/>
      <c r="G19" s="5"/>
      <c r="H19" s="5"/>
      <c r="I19" s="5"/>
      <c r="J19" s="5"/>
      <c r="K19" s="5"/>
      <c r="IJ19" s="5"/>
      <c r="IK19" s="5"/>
      <c r="IL19" s="5"/>
      <c r="IM19" s="5"/>
      <c r="IN19" s="5"/>
      <c r="IO19" s="5"/>
      <c r="IP19" s="5"/>
      <c r="IQ19" s="5"/>
      <c r="IR19" s="5"/>
    </row>
    <row r="20" spans="1:252" s="6" customFormat="1" ht="33.75" customHeight="1">
      <c r="A20" s="2">
        <v>11010500</v>
      </c>
      <c r="B20" s="9" t="s">
        <v>21</v>
      </c>
      <c r="C20" s="4">
        <f t="shared" si="0"/>
        <v>26151860</v>
      </c>
      <c r="D20" s="1">
        <f>23508500+2643360</f>
        <v>26151860</v>
      </c>
      <c r="E20" s="1"/>
      <c r="F20" s="1"/>
      <c r="G20" s="5"/>
      <c r="H20" s="5"/>
      <c r="I20" s="5"/>
      <c r="J20" s="5"/>
      <c r="K20" s="5"/>
      <c r="IJ20" s="5"/>
      <c r="IK20" s="5"/>
      <c r="IL20" s="5"/>
      <c r="IM20" s="5"/>
      <c r="IN20" s="5"/>
      <c r="IO20" s="5"/>
      <c r="IP20" s="5"/>
      <c r="IQ20" s="5"/>
      <c r="IR20" s="5"/>
    </row>
    <row r="21" spans="1:252" s="6" customFormat="1" ht="33.75" customHeight="1">
      <c r="A21" s="2">
        <v>11011200</v>
      </c>
      <c r="B21" s="9" t="s">
        <v>223</v>
      </c>
      <c r="C21" s="4">
        <f t="shared" si="0"/>
        <v>3226570</v>
      </c>
      <c r="D21" s="1">
        <v>3226570</v>
      </c>
      <c r="E21" s="1"/>
      <c r="F21" s="1"/>
      <c r="G21" s="5"/>
      <c r="H21" s="5"/>
      <c r="I21" s="5"/>
      <c r="J21" s="5"/>
      <c r="K21" s="5"/>
      <c r="IJ21" s="5"/>
      <c r="IK21" s="5"/>
      <c r="IL21" s="5"/>
      <c r="IM21" s="5"/>
      <c r="IN21" s="5"/>
      <c r="IO21" s="5"/>
      <c r="IP21" s="5"/>
      <c r="IQ21" s="5"/>
      <c r="IR21" s="5"/>
    </row>
    <row r="22" spans="1:6" s="5" customFormat="1" ht="13.5">
      <c r="A22" s="2">
        <v>11020000</v>
      </c>
      <c r="B22" s="9" t="s">
        <v>4</v>
      </c>
      <c r="C22" s="4">
        <f t="shared" si="0"/>
        <v>1003220</v>
      </c>
      <c r="D22" s="4">
        <f>D23</f>
        <v>1003220</v>
      </c>
      <c r="E22" s="4"/>
      <c r="F22" s="4"/>
    </row>
    <row r="23" spans="1:252" s="6" customFormat="1" ht="36" customHeight="1">
      <c r="A23" s="2">
        <v>11020200</v>
      </c>
      <c r="B23" s="9" t="s">
        <v>22</v>
      </c>
      <c r="C23" s="4">
        <f t="shared" si="0"/>
        <v>1003220</v>
      </c>
      <c r="D23" s="1">
        <f>605200+398020</f>
        <v>1003220</v>
      </c>
      <c r="E23" s="1"/>
      <c r="F23" s="1"/>
      <c r="G23" s="5"/>
      <c r="H23" s="5"/>
      <c r="I23" s="5"/>
      <c r="J23" s="5"/>
      <c r="K23" s="5"/>
      <c r="IJ23" s="5"/>
      <c r="IK23" s="5"/>
      <c r="IL23" s="5"/>
      <c r="IM23" s="5"/>
      <c r="IN23" s="5"/>
      <c r="IO23" s="5"/>
      <c r="IP23" s="5"/>
      <c r="IQ23" s="5"/>
      <c r="IR23" s="5"/>
    </row>
    <row r="24" spans="1:252" s="6" customFormat="1" ht="27.75">
      <c r="A24" s="2">
        <v>13000000</v>
      </c>
      <c r="B24" s="9" t="s">
        <v>23</v>
      </c>
      <c r="C24" s="4">
        <f t="shared" si="0"/>
        <v>1513200</v>
      </c>
      <c r="D24" s="1">
        <f>D25+D28</f>
        <v>1513200</v>
      </c>
      <c r="E24" s="1"/>
      <c r="F24" s="1"/>
      <c r="G24" s="5"/>
      <c r="H24" s="5"/>
      <c r="I24" s="5"/>
      <c r="J24" s="5"/>
      <c r="K24" s="5"/>
      <c r="IJ24" s="5"/>
      <c r="IK24" s="5"/>
      <c r="IL24" s="5"/>
      <c r="IM24" s="5"/>
      <c r="IN24" s="5"/>
      <c r="IO24" s="5"/>
      <c r="IP24" s="5"/>
      <c r="IQ24" s="5"/>
      <c r="IR24" s="5"/>
    </row>
    <row r="25" spans="1:252" s="6" customFormat="1" ht="16.5" customHeight="1">
      <c r="A25" s="2">
        <v>13010000</v>
      </c>
      <c r="B25" s="9" t="s">
        <v>24</v>
      </c>
      <c r="C25" s="4">
        <f t="shared" si="0"/>
        <v>856730</v>
      </c>
      <c r="D25" s="1">
        <f>D27+D26</f>
        <v>856730</v>
      </c>
      <c r="E25" s="1"/>
      <c r="F25" s="1"/>
      <c r="G25" s="5"/>
      <c r="H25" s="5"/>
      <c r="I25" s="5"/>
      <c r="J25" s="5"/>
      <c r="K25" s="5"/>
      <c r="IJ25" s="5"/>
      <c r="IK25" s="5"/>
      <c r="IL25" s="5"/>
      <c r="IM25" s="5"/>
      <c r="IN25" s="5"/>
      <c r="IO25" s="5"/>
      <c r="IP25" s="5"/>
      <c r="IQ25" s="5"/>
      <c r="IR25" s="5"/>
    </row>
    <row r="26" spans="1:252" s="6" customFormat="1" ht="50.25" customHeight="1">
      <c r="A26" s="2">
        <v>13010100</v>
      </c>
      <c r="B26" s="9" t="s">
        <v>174</v>
      </c>
      <c r="C26" s="4">
        <f t="shared" si="0"/>
        <v>374890</v>
      </c>
      <c r="D26" s="1">
        <f>597300-222410</f>
        <v>374890</v>
      </c>
      <c r="E26" s="1"/>
      <c r="F26" s="1"/>
      <c r="G26" s="5"/>
      <c r="H26" s="5"/>
      <c r="I26" s="5"/>
      <c r="J26" s="5"/>
      <c r="K26" s="5"/>
      <c r="IJ26" s="5"/>
      <c r="IK26" s="5"/>
      <c r="IL26" s="5"/>
      <c r="IM26" s="5"/>
      <c r="IN26" s="5"/>
      <c r="IO26" s="5"/>
      <c r="IP26" s="5"/>
      <c r="IQ26" s="5"/>
      <c r="IR26" s="5"/>
    </row>
    <row r="27" spans="1:252" s="6" customFormat="1" ht="60.75" customHeight="1">
      <c r="A27" s="2">
        <v>13010200</v>
      </c>
      <c r="B27" s="9" t="s">
        <v>25</v>
      </c>
      <c r="C27" s="4">
        <f t="shared" si="0"/>
        <v>481840</v>
      </c>
      <c r="D27" s="1">
        <f>506294-24454</f>
        <v>481840</v>
      </c>
      <c r="E27" s="1"/>
      <c r="F27" s="1"/>
      <c r="G27" s="5"/>
      <c r="H27" s="5"/>
      <c r="I27" s="5"/>
      <c r="J27" s="5"/>
      <c r="K27" s="5"/>
      <c r="IJ27" s="5"/>
      <c r="IK27" s="5"/>
      <c r="IL27" s="5"/>
      <c r="IM27" s="5"/>
      <c r="IN27" s="5"/>
      <c r="IO27" s="5"/>
      <c r="IP27" s="5"/>
      <c r="IQ27" s="5"/>
      <c r="IR27" s="5"/>
    </row>
    <row r="28" spans="1:252" s="6" customFormat="1" ht="27.75">
      <c r="A28" s="2">
        <v>13030000</v>
      </c>
      <c r="B28" s="9" t="s">
        <v>191</v>
      </c>
      <c r="C28" s="4">
        <f t="shared" si="0"/>
        <v>656470</v>
      </c>
      <c r="D28" s="1">
        <f>D31+D29</f>
        <v>656470</v>
      </c>
      <c r="E28" s="1"/>
      <c r="F28" s="1"/>
      <c r="G28" s="5"/>
      <c r="H28" s="5"/>
      <c r="I28" s="5"/>
      <c r="J28" s="5"/>
      <c r="K28" s="5"/>
      <c r="IJ28" s="5"/>
      <c r="IK28" s="5"/>
      <c r="IL28" s="5"/>
      <c r="IM28" s="5"/>
      <c r="IN28" s="5"/>
      <c r="IO28" s="5"/>
      <c r="IP28" s="5"/>
      <c r="IQ28" s="5"/>
      <c r="IR28" s="5"/>
    </row>
    <row r="29" spans="1:252" s="6" customFormat="1" ht="27.75">
      <c r="A29" s="2">
        <v>13030100</v>
      </c>
      <c r="B29" s="9" t="s">
        <v>192</v>
      </c>
      <c r="C29" s="4">
        <f t="shared" si="0"/>
        <v>656470</v>
      </c>
      <c r="D29" s="1">
        <f>310800+345670</f>
        <v>656470</v>
      </c>
      <c r="E29" s="1"/>
      <c r="F29" s="1"/>
      <c r="G29" s="5"/>
      <c r="H29" s="5"/>
      <c r="I29" s="5"/>
      <c r="J29" s="5"/>
      <c r="K29" s="5"/>
      <c r="IJ29" s="5"/>
      <c r="IK29" s="5"/>
      <c r="IL29" s="5"/>
      <c r="IM29" s="5"/>
      <c r="IN29" s="5"/>
      <c r="IO29" s="5"/>
      <c r="IP29" s="5"/>
      <c r="IQ29" s="5"/>
      <c r="IR29" s="5"/>
    </row>
    <row r="30" spans="1:252" s="6" customFormat="1" ht="27.75" customHeight="1" hidden="1">
      <c r="A30" s="2">
        <v>13040000</v>
      </c>
      <c r="B30" s="9" t="s">
        <v>196</v>
      </c>
      <c r="C30" s="4"/>
      <c r="D30" s="1"/>
      <c r="E30" s="1"/>
      <c r="F30" s="1"/>
      <c r="G30" s="5"/>
      <c r="H30" s="5"/>
      <c r="I30" s="5"/>
      <c r="J30" s="5"/>
      <c r="K30" s="5"/>
      <c r="IJ30" s="5"/>
      <c r="IK30" s="5"/>
      <c r="IL30" s="5"/>
      <c r="IM30" s="5"/>
      <c r="IN30" s="5"/>
      <c r="IO30" s="5"/>
      <c r="IP30" s="5"/>
      <c r="IQ30" s="5"/>
      <c r="IR30" s="5"/>
    </row>
    <row r="31" spans="1:252" s="6" customFormat="1" ht="35.25" customHeight="1" hidden="1">
      <c r="A31" s="2">
        <v>13040100</v>
      </c>
      <c r="B31" s="9" t="s">
        <v>197</v>
      </c>
      <c r="C31" s="4">
        <f t="shared" si="0"/>
        <v>0</v>
      </c>
      <c r="D31" s="1"/>
      <c r="E31" s="1"/>
      <c r="F31" s="1"/>
      <c r="G31" s="5"/>
      <c r="H31" s="5"/>
      <c r="I31" s="5"/>
      <c r="J31" s="5"/>
      <c r="K31" s="5"/>
      <c r="IJ31" s="5"/>
      <c r="IK31" s="5"/>
      <c r="IL31" s="5"/>
      <c r="IM31" s="5"/>
      <c r="IN31" s="5"/>
      <c r="IO31" s="5"/>
      <c r="IP31" s="5"/>
      <c r="IQ31" s="5"/>
      <c r="IR31" s="5"/>
    </row>
    <row r="32" spans="1:252" s="6" customFormat="1" ht="13.5">
      <c r="A32" s="2">
        <v>14000000</v>
      </c>
      <c r="B32" s="9" t="s">
        <v>10</v>
      </c>
      <c r="C32" s="4">
        <f t="shared" si="0"/>
        <v>212845150</v>
      </c>
      <c r="D32" s="1">
        <f>D37+D34+D36</f>
        <v>212845150</v>
      </c>
      <c r="E32" s="1"/>
      <c r="F32" s="1"/>
      <c r="G32" s="5"/>
      <c r="H32" s="5"/>
      <c r="I32" s="5"/>
      <c r="J32" s="5"/>
      <c r="K32" s="5"/>
      <c r="IJ32" s="5"/>
      <c r="IK32" s="5"/>
      <c r="IL32" s="5"/>
      <c r="IM32" s="5"/>
      <c r="IN32" s="5"/>
      <c r="IO32" s="5"/>
      <c r="IP32" s="5"/>
      <c r="IQ32" s="5"/>
      <c r="IR32" s="5"/>
    </row>
    <row r="33" spans="1:252" s="6" customFormat="1" ht="31.5" customHeight="1">
      <c r="A33" s="2">
        <v>14020000</v>
      </c>
      <c r="B33" s="9" t="s">
        <v>130</v>
      </c>
      <c r="C33" s="4">
        <f>C34</f>
        <v>11914440</v>
      </c>
      <c r="D33" s="4">
        <f>D34</f>
        <v>11914440</v>
      </c>
      <c r="E33" s="1"/>
      <c r="F33" s="1"/>
      <c r="G33" s="5"/>
      <c r="H33" s="5"/>
      <c r="I33" s="5"/>
      <c r="J33" s="5"/>
      <c r="K33" s="5"/>
      <c r="IJ33" s="5"/>
      <c r="IK33" s="5"/>
      <c r="IL33" s="5"/>
      <c r="IM33" s="5"/>
      <c r="IN33" s="5"/>
      <c r="IO33" s="5"/>
      <c r="IP33" s="5"/>
      <c r="IQ33" s="5"/>
      <c r="IR33" s="5"/>
    </row>
    <row r="34" spans="1:252" s="6" customFormat="1" ht="15">
      <c r="A34" s="2">
        <v>14021900</v>
      </c>
      <c r="B34" s="109" t="s">
        <v>128</v>
      </c>
      <c r="C34" s="4">
        <f>D34+E34</f>
        <v>11914440</v>
      </c>
      <c r="D34" s="1">
        <f>8100000+3814440</f>
        <v>11914440</v>
      </c>
      <c r="E34" s="1"/>
      <c r="F34" s="1"/>
      <c r="G34" s="5"/>
      <c r="H34" s="5"/>
      <c r="I34" s="5"/>
      <c r="J34" s="5"/>
      <c r="K34" s="5"/>
      <c r="IJ34" s="5"/>
      <c r="IK34" s="5"/>
      <c r="IL34" s="5"/>
      <c r="IM34" s="5"/>
      <c r="IN34" s="5"/>
      <c r="IO34" s="5"/>
      <c r="IP34" s="5"/>
      <c r="IQ34" s="5"/>
      <c r="IR34" s="5"/>
    </row>
    <row r="35" spans="1:252" s="29" customFormat="1" ht="27.75">
      <c r="A35" s="27">
        <v>14030000</v>
      </c>
      <c r="B35" s="9" t="s">
        <v>129</v>
      </c>
      <c r="C35" s="4">
        <f>C36</f>
        <v>43100840</v>
      </c>
      <c r="D35" s="1">
        <f>D36</f>
        <v>43100840</v>
      </c>
      <c r="E35" s="1"/>
      <c r="F35" s="1"/>
      <c r="G35" s="28"/>
      <c r="H35" s="28"/>
      <c r="I35" s="28"/>
      <c r="J35" s="28"/>
      <c r="K35" s="28"/>
      <c r="IJ35" s="28"/>
      <c r="IK35" s="28"/>
      <c r="IL35" s="28"/>
      <c r="IM35" s="28"/>
      <c r="IN35" s="28"/>
      <c r="IO35" s="28"/>
      <c r="IP35" s="28"/>
      <c r="IQ35" s="28"/>
      <c r="IR35" s="28"/>
    </row>
    <row r="36" spans="1:252" s="6" customFormat="1" ht="15">
      <c r="A36" s="2">
        <v>14031900</v>
      </c>
      <c r="B36" s="109" t="s">
        <v>128</v>
      </c>
      <c r="C36" s="4">
        <f aca="true" t="shared" si="1" ref="C36:C77">D36+E36</f>
        <v>43100840</v>
      </c>
      <c r="D36" s="1">
        <f>40800000+2300840</f>
        <v>43100840</v>
      </c>
      <c r="E36" s="1"/>
      <c r="F36" s="1"/>
      <c r="G36" s="5"/>
      <c r="H36" s="5"/>
      <c r="I36" s="5"/>
      <c r="J36" s="5"/>
      <c r="K36" s="5"/>
      <c r="IJ36" s="5"/>
      <c r="IK36" s="5"/>
      <c r="IL36" s="5"/>
      <c r="IM36" s="5"/>
      <c r="IN36" s="5"/>
      <c r="IO36" s="5"/>
      <c r="IP36" s="5"/>
      <c r="IQ36" s="5"/>
      <c r="IR36" s="5"/>
    </row>
    <row r="37" spans="1:252" s="6" customFormat="1" ht="33.75" customHeight="1">
      <c r="A37" s="2">
        <v>14040000</v>
      </c>
      <c r="B37" s="9" t="s">
        <v>198</v>
      </c>
      <c r="C37" s="4">
        <f t="shared" si="1"/>
        <v>157829870</v>
      </c>
      <c r="D37" s="1">
        <f>D38+D39</f>
        <v>157829870</v>
      </c>
      <c r="E37" s="1"/>
      <c r="F37" s="1"/>
      <c r="G37" s="5"/>
      <c r="H37" s="5"/>
      <c r="I37" s="5"/>
      <c r="J37" s="5"/>
      <c r="K37" s="5"/>
      <c r="IJ37" s="5"/>
      <c r="IK37" s="5"/>
      <c r="IL37" s="5"/>
      <c r="IM37" s="5"/>
      <c r="IN37" s="5"/>
      <c r="IO37" s="5"/>
      <c r="IP37" s="5"/>
      <c r="IQ37" s="5"/>
      <c r="IR37" s="5"/>
    </row>
    <row r="38" spans="1:252" s="74" customFormat="1" ht="102.75" customHeight="1">
      <c r="A38" s="76">
        <v>14040100</v>
      </c>
      <c r="B38" s="77" t="s">
        <v>199</v>
      </c>
      <c r="C38" s="75">
        <f t="shared" si="1"/>
        <v>81792280</v>
      </c>
      <c r="D38" s="46">
        <f>73000000+8792280</f>
        <v>81792280</v>
      </c>
      <c r="E38" s="46"/>
      <c r="F38" s="46"/>
      <c r="G38" s="73"/>
      <c r="H38" s="73"/>
      <c r="I38" s="73"/>
      <c r="J38" s="73"/>
      <c r="K38" s="73"/>
      <c r="IJ38" s="73"/>
      <c r="IK38" s="73"/>
      <c r="IL38" s="73"/>
      <c r="IM38" s="73"/>
      <c r="IN38" s="73"/>
      <c r="IO38" s="73"/>
      <c r="IP38" s="73"/>
      <c r="IQ38" s="73"/>
      <c r="IR38" s="73"/>
    </row>
    <row r="39" spans="1:252" s="74" customFormat="1" ht="76.5" customHeight="1">
      <c r="A39" s="76">
        <v>14040200</v>
      </c>
      <c r="B39" s="77" t="s">
        <v>200</v>
      </c>
      <c r="C39" s="75">
        <f t="shared" si="1"/>
        <v>76037590</v>
      </c>
      <c r="D39" s="46">
        <f>82400000-6362410</f>
        <v>76037590</v>
      </c>
      <c r="E39" s="46"/>
      <c r="F39" s="46"/>
      <c r="G39" s="73"/>
      <c r="H39" s="73"/>
      <c r="I39" s="73"/>
      <c r="J39" s="73"/>
      <c r="K39" s="73"/>
      <c r="IJ39" s="73"/>
      <c r="IK39" s="73"/>
      <c r="IL39" s="73"/>
      <c r="IM39" s="73"/>
      <c r="IN39" s="73"/>
      <c r="IO39" s="73"/>
      <c r="IP39" s="73"/>
      <c r="IQ39" s="73"/>
      <c r="IR39" s="73"/>
    </row>
    <row r="40" spans="1:252" s="6" customFormat="1" ht="27.75">
      <c r="A40" s="2">
        <v>18000000</v>
      </c>
      <c r="B40" s="9" t="s">
        <v>193</v>
      </c>
      <c r="C40" s="4">
        <f t="shared" si="1"/>
        <v>476017900</v>
      </c>
      <c r="D40" s="1">
        <f>D41+D52+D55</f>
        <v>476017900</v>
      </c>
      <c r="E40" s="1"/>
      <c r="F40" s="1"/>
      <c r="G40" s="5"/>
      <c r="H40" s="5"/>
      <c r="I40" s="5"/>
      <c r="J40" s="5"/>
      <c r="K40" s="5"/>
      <c r="IJ40" s="5"/>
      <c r="IK40" s="5"/>
      <c r="IL40" s="5"/>
      <c r="IM40" s="5"/>
      <c r="IN40" s="5"/>
      <c r="IO40" s="5"/>
      <c r="IP40" s="5"/>
      <c r="IQ40" s="5"/>
      <c r="IR40" s="5"/>
    </row>
    <row r="41" spans="1:252" s="6" customFormat="1" ht="13.5">
      <c r="A41" s="2" t="s">
        <v>26</v>
      </c>
      <c r="B41" s="9" t="s">
        <v>114</v>
      </c>
      <c r="C41" s="4">
        <f t="shared" si="1"/>
        <v>148094100</v>
      </c>
      <c r="D41" s="1">
        <f>D42+D43+D45+D46+D47+D48+D49+D50+D51+D44</f>
        <v>148094100</v>
      </c>
      <c r="E41" s="1"/>
      <c r="F41" s="1"/>
      <c r="G41" s="5"/>
      <c r="H41" s="5"/>
      <c r="I41" s="5"/>
      <c r="J41" s="5"/>
      <c r="K41" s="5"/>
      <c r="IJ41" s="5"/>
      <c r="IK41" s="5"/>
      <c r="IL41" s="5"/>
      <c r="IM41" s="5"/>
      <c r="IN41" s="5"/>
      <c r="IO41" s="5"/>
      <c r="IP41" s="5"/>
      <c r="IQ41" s="5"/>
      <c r="IR41" s="5"/>
    </row>
    <row r="42" spans="1:252" s="6" customFormat="1" ht="47.25" customHeight="1">
      <c r="A42" s="2" t="s">
        <v>27</v>
      </c>
      <c r="B42" s="9" t="s">
        <v>29</v>
      </c>
      <c r="C42" s="4">
        <f t="shared" si="1"/>
        <v>182190</v>
      </c>
      <c r="D42" s="1">
        <f>232500-50310</f>
        <v>182190</v>
      </c>
      <c r="E42" s="1"/>
      <c r="F42" s="1"/>
      <c r="G42" s="30"/>
      <c r="H42" s="5"/>
      <c r="I42" s="5"/>
      <c r="J42" s="5"/>
      <c r="K42" s="5"/>
      <c r="IJ42" s="5"/>
      <c r="IK42" s="5"/>
      <c r="IL42" s="5"/>
      <c r="IM42" s="5"/>
      <c r="IN42" s="5"/>
      <c r="IO42" s="5"/>
      <c r="IP42" s="5"/>
      <c r="IQ42" s="5"/>
      <c r="IR42" s="5"/>
    </row>
    <row r="43" spans="1:252" s="6" customFormat="1" ht="48" customHeight="1">
      <c r="A43" s="2" t="s">
        <v>28</v>
      </c>
      <c r="B43" s="9" t="s">
        <v>30</v>
      </c>
      <c r="C43" s="4">
        <f t="shared" si="1"/>
        <v>4130660</v>
      </c>
      <c r="D43" s="1">
        <f>3382500+748160</f>
        <v>4130660</v>
      </c>
      <c r="E43" s="1"/>
      <c r="F43" s="1"/>
      <c r="G43" s="5"/>
      <c r="H43" s="5"/>
      <c r="I43" s="5"/>
      <c r="J43" s="5"/>
      <c r="K43" s="5"/>
      <c r="IJ43" s="5"/>
      <c r="IK43" s="5"/>
      <c r="IL43" s="5"/>
      <c r="IM43" s="5"/>
      <c r="IN43" s="5"/>
      <c r="IO43" s="5"/>
      <c r="IP43" s="5"/>
      <c r="IQ43" s="5"/>
      <c r="IR43" s="5"/>
    </row>
    <row r="44" spans="1:252" s="6" customFormat="1" ht="45" customHeight="1">
      <c r="A44" s="2" t="s">
        <v>31</v>
      </c>
      <c r="B44" s="9" t="s">
        <v>33</v>
      </c>
      <c r="C44" s="4">
        <f t="shared" si="1"/>
        <v>2156510</v>
      </c>
      <c r="D44" s="1">
        <f>1988200+168310</f>
        <v>2156510</v>
      </c>
      <c r="E44" s="1"/>
      <c r="F44" s="1"/>
      <c r="G44" s="5"/>
      <c r="H44" s="5"/>
      <c r="I44" s="5"/>
      <c r="J44" s="5"/>
      <c r="K44" s="5"/>
      <c r="IJ44" s="5"/>
      <c r="IK44" s="5"/>
      <c r="IL44" s="5"/>
      <c r="IM44" s="5"/>
      <c r="IN44" s="5"/>
      <c r="IO44" s="5"/>
      <c r="IP44" s="5"/>
      <c r="IQ44" s="5"/>
      <c r="IR44" s="5"/>
    </row>
    <row r="45" spans="1:252" s="6" customFormat="1" ht="48" customHeight="1">
      <c r="A45" s="2" t="s">
        <v>32</v>
      </c>
      <c r="B45" s="9" t="s">
        <v>34</v>
      </c>
      <c r="C45" s="4">
        <f t="shared" si="1"/>
        <v>13741660</v>
      </c>
      <c r="D45" s="1">
        <f>14829100-1087440</f>
        <v>13741660</v>
      </c>
      <c r="E45" s="1"/>
      <c r="F45" s="1"/>
      <c r="G45" s="5"/>
      <c r="H45" s="5"/>
      <c r="I45" s="5"/>
      <c r="J45" s="5"/>
      <c r="K45" s="5"/>
      <c r="IJ45" s="5"/>
      <c r="IK45" s="5"/>
      <c r="IL45" s="5"/>
      <c r="IM45" s="5"/>
      <c r="IN45" s="5"/>
      <c r="IO45" s="5"/>
      <c r="IP45" s="5"/>
      <c r="IQ45" s="5"/>
      <c r="IR45" s="5"/>
    </row>
    <row r="46" spans="1:252" s="6" customFormat="1" ht="13.5">
      <c r="A46" s="2">
        <v>18010500</v>
      </c>
      <c r="B46" s="9" t="s">
        <v>35</v>
      </c>
      <c r="C46" s="4">
        <f t="shared" si="1"/>
        <v>39204980</v>
      </c>
      <c r="D46" s="1">
        <f>42378600-3173620</f>
        <v>39204980</v>
      </c>
      <c r="E46" s="1"/>
      <c r="F46" s="1"/>
      <c r="G46" s="66"/>
      <c r="H46" s="5"/>
      <c r="I46" s="5"/>
      <c r="J46" s="5"/>
      <c r="K46" s="5"/>
      <c r="IJ46" s="5"/>
      <c r="IK46" s="5"/>
      <c r="IL46" s="5"/>
      <c r="IM46" s="5"/>
      <c r="IN46" s="5"/>
      <c r="IO46" s="5"/>
      <c r="IP46" s="5"/>
      <c r="IQ46" s="5"/>
      <c r="IR46" s="5"/>
    </row>
    <row r="47" spans="1:252" s="6" customFormat="1" ht="13.5">
      <c r="A47" s="2">
        <v>18010600</v>
      </c>
      <c r="B47" s="9" t="s">
        <v>36</v>
      </c>
      <c r="C47" s="4">
        <f t="shared" si="1"/>
        <v>72084370</v>
      </c>
      <c r="D47" s="1">
        <f>44875700+27208670</f>
        <v>72084370</v>
      </c>
      <c r="E47" s="1"/>
      <c r="F47" s="1"/>
      <c r="G47" s="5"/>
      <c r="H47" s="5"/>
      <c r="I47" s="5"/>
      <c r="J47" s="5"/>
      <c r="K47" s="5"/>
      <c r="IJ47" s="5"/>
      <c r="IK47" s="5"/>
      <c r="IL47" s="5"/>
      <c r="IM47" s="5"/>
      <c r="IN47" s="5"/>
      <c r="IO47" s="5"/>
      <c r="IP47" s="5"/>
      <c r="IQ47" s="5"/>
      <c r="IR47" s="5"/>
    </row>
    <row r="48" spans="1:252" s="6" customFormat="1" ht="13.5">
      <c r="A48" s="2">
        <v>18010700</v>
      </c>
      <c r="B48" s="9" t="s">
        <v>37</v>
      </c>
      <c r="C48" s="4">
        <f t="shared" si="1"/>
        <v>4902300</v>
      </c>
      <c r="D48" s="1">
        <f>2715900+2186400</f>
        <v>4902300</v>
      </c>
      <c r="E48" s="1"/>
      <c r="F48" s="1"/>
      <c r="G48" s="5"/>
      <c r="H48" s="5"/>
      <c r="I48" s="5"/>
      <c r="J48" s="5"/>
      <c r="K48" s="5"/>
      <c r="IJ48" s="5"/>
      <c r="IK48" s="5"/>
      <c r="IL48" s="5"/>
      <c r="IM48" s="5"/>
      <c r="IN48" s="5"/>
      <c r="IO48" s="5"/>
      <c r="IP48" s="5"/>
      <c r="IQ48" s="5"/>
      <c r="IR48" s="5"/>
    </row>
    <row r="49" spans="1:252" s="6" customFormat="1" ht="17.25" customHeight="1">
      <c r="A49" s="2">
        <v>18010900</v>
      </c>
      <c r="B49" s="9" t="s">
        <v>38</v>
      </c>
      <c r="C49" s="4">
        <f t="shared" si="1"/>
        <v>11075690</v>
      </c>
      <c r="D49" s="1">
        <f>7470900+3604790</f>
        <v>11075690</v>
      </c>
      <c r="E49" s="1"/>
      <c r="F49" s="1"/>
      <c r="G49" s="5"/>
      <c r="H49" s="5"/>
      <c r="I49" s="5"/>
      <c r="J49" s="5"/>
      <c r="K49" s="5"/>
      <c r="IJ49" s="5"/>
      <c r="IK49" s="5"/>
      <c r="IL49" s="5"/>
      <c r="IM49" s="5"/>
      <c r="IN49" s="5"/>
      <c r="IO49" s="5"/>
      <c r="IP49" s="5"/>
      <c r="IQ49" s="5"/>
      <c r="IR49" s="5"/>
    </row>
    <row r="50" spans="1:252" s="6" customFormat="1" ht="15" customHeight="1">
      <c r="A50" s="2">
        <v>18011000</v>
      </c>
      <c r="B50" s="9" t="s">
        <v>39</v>
      </c>
      <c r="C50" s="4">
        <f t="shared" si="1"/>
        <v>409220</v>
      </c>
      <c r="D50" s="1">
        <f>65000+344220</f>
        <v>409220</v>
      </c>
      <c r="E50" s="1"/>
      <c r="F50" s="1"/>
      <c r="G50" s="66"/>
      <c r="H50" s="5"/>
      <c r="I50" s="5"/>
      <c r="J50" s="5"/>
      <c r="K50" s="5"/>
      <c r="IJ50" s="5"/>
      <c r="IK50" s="5"/>
      <c r="IL50" s="5"/>
      <c r="IM50" s="5"/>
      <c r="IN50" s="5"/>
      <c r="IO50" s="5"/>
      <c r="IP50" s="5"/>
      <c r="IQ50" s="5"/>
      <c r="IR50" s="5"/>
    </row>
    <row r="51" spans="1:252" s="6" customFormat="1" ht="15" customHeight="1">
      <c r="A51" s="2">
        <v>18011100</v>
      </c>
      <c r="B51" s="9" t="s">
        <v>40</v>
      </c>
      <c r="C51" s="4">
        <f t="shared" si="1"/>
        <v>206520</v>
      </c>
      <c r="D51" s="1">
        <f>113600+92920</f>
        <v>206520</v>
      </c>
      <c r="E51" s="1"/>
      <c r="F51" s="1"/>
      <c r="G51" s="5"/>
      <c r="H51" s="5"/>
      <c r="I51" s="5"/>
      <c r="J51" s="5"/>
      <c r="K51" s="5"/>
      <c r="IJ51" s="5"/>
      <c r="IK51" s="5"/>
      <c r="IL51" s="5"/>
      <c r="IM51" s="5"/>
      <c r="IN51" s="5"/>
      <c r="IO51" s="5"/>
      <c r="IP51" s="5"/>
      <c r="IQ51" s="5"/>
      <c r="IR51" s="5"/>
    </row>
    <row r="52" spans="1:252" s="6" customFormat="1" ht="13.5">
      <c r="A52" s="2">
        <v>18030000</v>
      </c>
      <c r="B52" s="9" t="s">
        <v>43</v>
      </c>
      <c r="C52" s="4">
        <f t="shared" si="1"/>
        <v>588130</v>
      </c>
      <c r="D52" s="1">
        <f>D53+D54</f>
        <v>588130</v>
      </c>
      <c r="E52" s="1"/>
      <c r="F52" s="1"/>
      <c r="G52" s="5"/>
      <c r="H52" s="5"/>
      <c r="I52" s="5"/>
      <c r="J52" s="5"/>
      <c r="K52" s="5"/>
      <c r="IJ52" s="5"/>
      <c r="IK52" s="5"/>
      <c r="IL52" s="5"/>
      <c r="IM52" s="5"/>
      <c r="IN52" s="5"/>
      <c r="IO52" s="5"/>
      <c r="IP52" s="5"/>
      <c r="IQ52" s="5"/>
      <c r="IR52" s="5"/>
    </row>
    <row r="53" spans="1:252" s="6" customFormat="1" ht="17.25" customHeight="1">
      <c r="A53" s="2">
        <v>18030100</v>
      </c>
      <c r="B53" s="9" t="s">
        <v>41</v>
      </c>
      <c r="C53" s="4">
        <f t="shared" si="1"/>
        <v>480200</v>
      </c>
      <c r="D53" s="1">
        <f>279700+200500</f>
        <v>480200</v>
      </c>
      <c r="E53" s="1"/>
      <c r="F53" s="1"/>
      <c r="G53" s="5"/>
      <c r="H53" s="5"/>
      <c r="I53" s="5"/>
      <c r="J53" s="5"/>
      <c r="K53" s="5"/>
      <c r="IJ53" s="5"/>
      <c r="IK53" s="5"/>
      <c r="IL53" s="5"/>
      <c r="IM53" s="5"/>
      <c r="IN53" s="5"/>
      <c r="IO53" s="5"/>
      <c r="IP53" s="5"/>
      <c r="IQ53" s="5"/>
      <c r="IR53" s="5"/>
    </row>
    <row r="54" spans="1:252" s="6" customFormat="1" ht="15.75" customHeight="1">
      <c r="A54" s="2">
        <v>18030200</v>
      </c>
      <c r="B54" s="9" t="s">
        <v>42</v>
      </c>
      <c r="C54" s="4">
        <f t="shared" si="1"/>
        <v>107930</v>
      </c>
      <c r="D54" s="1">
        <f>44400+63530</f>
        <v>107930</v>
      </c>
      <c r="E54" s="1"/>
      <c r="F54" s="1"/>
      <c r="G54" s="5"/>
      <c r="H54" s="5"/>
      <c r="I54" s="5"/>
      <c r="J54" s="5"/>
      <c r="K54" s="5"/>
      <c r="IJ54" s="5"/>
      <c r="IK54" s="5"/>
      <c r="IL54" s="5"/>
      <c r="IM54" s="5"/>
      <c r="IN54" s="5"/>
      <c r="IO54" s="5"/>
      <c r="IP54" s="5"/>
      <c r="IQ54" s="5"/>
      <c r="IR54" s="5"/>
    </row>
    <row r="55" spans="1:252" s="6" customFormat="1" ht="13.5">
      <c r="A55" s="2" t="s">
        <v>44</v>
      </c>
      <c r="B55" s="9" t="s">
        <v>45</v>
      </c>
      <c r="C55" s="4">
        <f t="shared" si="1"/>
        <v>327335670</v>
      </c>
      <c r="D55" s="1">
        <f>D56+D57+D58</f>
        <v>327335670</v>
      </c>
      <c r="E55" s="1"/>
      <c r="F55" s="1"/>
      <c r="G55" s="5"/>
      <c r="H55" s="5"/>
      <c r="I55" s="5"/>
      <c r="J55" s="5"/>
      <c r="K55" s="5"/>
      <c r="IJ55" s="5"/>
      <c r="IK55" s="5"/>
      <c r="IL55" s="5"/>
      <c r="IM55" s="5"/>
      <c r="IN55" s="5"/>
      <c r="IO55" s="5"/>
      <c r="IP55" s="5"/>
      <c r="IQ55" s="5"/>
      <c r="IR55" s="5"/>
    </row>
    <row r="56" spans="1:252" s="6" customFormat="1" ht="13.5">
      <c r="A56" s="2" t="s">
        <v>46</v>
      </c>
      <c r="B56" s="9" t="s">
        <v>47</v>
      </c>
      <c r="C56" s="4">
        <f t="shared" si="1"/>
        <v>67503470</v>
      </c>
      <c r="D56" s="1">
        <f>71771200-4267730</f>
        <v>67503470</v>
      </c>
      <c r="E56" s="1"/>
      <c r="F56" s="1"/>
      <c r="G56" s="5"/>
      <c r="H56" s="5"/>
      <c r="I56" s="5"/>
      <c r="J56" s="5"/>
      <c r="K56" s="5"/>
      <c r="IJ56" s="5"/>
      <c r="IK56" s="5"/>
      <c r="IL56" s="5"/>
      <c r="IM56" s="5"/>
      <c r="IN56" s="5"/>
      <c r="IO56" s="5"/>
      <c r="IP56" s="5"/>
      <c r="IQ56" s="5"/>
      <c r="IR56" s="5"/>
    </row>
    <row r="57" spans="1:252" s="6" customFormat="1" ht="13.5">
      <c r="A57" s="2" t="s">
        <v>48</v>
      </c>
      <c r="B57" s="9" t="s">
        <v>49</v>
      </c>
      <c r="C57" s="4">
        <f t="shared" si="1"/>
        <v>258206500</v>
      </c>
      <c r="D57" s="1">
        <f>254251800+3954700</f>
        <v>258206500</v>
      </c>
      <c r="E57" s="1"/>
      <c r="F57" s="1"/>
      <c r="G57" s="5"/>
      <c r="H57" s="5"/>
      <c r="I57" s="5"/>
      <c r="J57" s="5"/>
      <c r="K57" s="5"/>
      <c r="IJ57" s="5"/>
      <c r="IK57" s="5"/>
      <c r="IL57" s="5"/>
      <c r="IM57" s="5"/>
      <c r="IN57" s="5"/>
      <c r="IO57" s="5"/>
      <c r="IP57" s="5"/>
      <c r="IQ57" s="5"/>
      <c r="IR57" s="5"/>
    </row>
    <row r="58" spans="1:252" s="6" customFormat="1" ht="60.75" customHeight="1">
      <c r="A58" s="2">
        <v>18050500</v>
      </c>
      <c r="B58" s="9" t="s">
        <v>115</v>
      </c>
      <c r="C58" s="4">
        <f t="shared" si="1"/>
        <v>1625700</v>
      </c>
      <c r="D58" s="1">
        <v>1625700</v>
      </c>
      <c r="E58" s="1"/>
      <c r="F58" s="1"/>
      <c r="G58" s="5"/>
      <c r="H58" s="5"/>
      <c r="I58" s="5"/>
      <c r="J58" s="5"/>
      <c r="K58" s="5"/>
      <c r="IJ58" s="5"/>
      <c r="IK58" s="5"/>
      <c r="IL58" s="5"/>
      <c r="IM58" s="5"/>
      <c r="IN58" s="5"/>
      <c r="IO58" s="5"/>
      <c r="IP58" s="5"/>
      <c r="IQ58" s="5"/>
      <c r="IR58" s="5"/>
    </row>
    <row r="59" spans="1:252" s="6" customFormat="1" ht="13.5">
      <c r="A59" s="2">
        <v>19000000</v>
      </c>
      <c r="B59" s="9" t="s">
        <v>5</v>
      </c>
      <c r="C59" s="4">
        <f t="shared" si="1"/>
        <v>3130100</v>
      </c>
      <c r="D59" s="1">
        <f>D60</f>
        <v>0</v>
      </c>
      <c r="E59" s="1">
        <f>E60</f>
        <v>3130100</v>
      </c>
      <c r="F59" s="1"/>
      <c r="G59" s="5"/>
      <c r="H59" s="66"/>
      <c r="I59" s="5"/>
      <c r="J59" s="5"/>
      <c r="K59" s="5"/>
      <c r="IJ59" s="5"/>
      <c r="IK59" s="5"/>
      <c r="IL59" s="5"/>
      <c r="IM59" s="5"/>
      <c r="IN59" s="5"/>
      <c r="IO59" s="5"/>
      <c r="IP59" s="5"/>
      <c r="IQ59" s="5"/>
      <c r="IR59" s="5"/>
    </row>
    <row r="60" spans="1:252" s="6" customFormat="1" ht="13.5">
      <c r="A60" s="2" t="s">
        <v>50</v>
      </c>
      <c r="B60" s="9" t="s">
        <v>51</v>
      </c>
      <c r="C60" s="4">
        <f t="shared" si="1"/>
        <v>3130100</v>
      </c>
      <c r="D60" s="1">
        <f>D61+D62+D63</f>
        <v>0</v>
      </c>
      <c r="E60" s="1">
        <f>E61+E62+E63</f>
        <v>3130100</v>
      </c>
      <c r="F60" s="1"/>
      <c r="G60" s="5"/>
      <c r="H60" s="5"/>
      <c r="I60" s="5"/>
      <c r="J60" s="5"/>
      <c r="K60" s="5"/>
      <c r="IJ60" s="5"/>
      <c r="IK60" s="5"/>
      <c r="IL60" s="5"/>
      <c r="IM60" s="5"/>
      <c r="IN60" s="5"/>
      <c r="IO60" s="5"/>
      <c r="IP60" s="5"/>
      <c r="IQ60" s="5"/>
      <c r="IR60" s="5"/>
    </row>
    <row r="61" spans="1:252" s="6" customFormat="1" ht="65.25" customHeight="1">
      <c r="A61" s="2" t="s">
        <v>52</v>
      </c>
      <c r="B61" s="9" t="s">
        <v>163</v>
      </c>
      <c r="C61" s="4">
        <f t="shared" si="1"/>
        <v>1975100</v>
      </c>
      <c r="D61" s="1"/>
      <c r="E61" s="1">
        <v>1975100</v>
      </c>
      <c r="F61" s="1"/>
      <c r="G61" s="5"/>
      <c r="H61" s="5"/>
      <c r="I61" s="5"/>
      <c r="J61" s="5"/>
      <c r="K61" s="5"/>
      <c r="IJ61" s="5"/>
      <c r="IK61" s="5"/>
      <c r="IL61" s="5"/>
      <c r="IM61" s="5"/>
      <c r="IN61" s="5"/>
      <c r="IO61" s="5"/>
      <c r="IP61" s="5"/>
      <c r="IQ61" s="5"/>
      <c r="IR61" s="5"/>
    </row>
    <row r="62" spans="1:252" s="6" customFormat="1" ht="27.75">
      <c r="A62" s="2">
        <v>19010200</v>
      </c>
      <c r="B62" s="9" t="s">
        <v>53</v>
      </c>
      <c r="C62" s="4">
        <f t="shared" si="1"/>
        <v>385000</v>
      </c>
      <c r="D62" s="1"/>
      <c r="E62" s="1">
        <v>385000</v>
      </c>
      <c r="F62" s="1"/>
      <c r="G62" s="5"/>
      <c r="H62" s="5"/>
      <c r="I62" s="5"/>
      <c r="J62" s="5"/>
      <c r="K62" s="5"/>
      <c r="IJ62" s="5"/>
      <c r="IK62" s="5"/>
      <c r="IL62" s="5"/>
      <c r="IM62" s="5"/>
      <c r="IN62" s="5"/>
      <c r="IO62" s="5"/>
      <c r="IP62" s="5"/>
      <c r="IQ62" s="5"/>
      <c r="IR62" s="5"/>
    </row>
    <row r="63" spans="1:252" s="6" customFormat="1" ht="48.75" customHeight="1">
      <c r="A63" s="2">
        <v>19010300</v>
      </c>
      <c r="B63" s="9" t="s">
        <v>54</v>
      </c>
      <c r="C63" s="4">
        <f t="shared" si="1"/>
        <v>770000</v>
      </c>
      <c r="D63" s="1"/>
      <c r="E63" s="1">
        <v>770000</v>
      </c>
      <c r="F63" s="1"/>
      <c r="G63" s="5"/>
      <c r="H63" s="5"/>
      <c r="I63" s="5"/>
      <c r="J63" s="5"/>
      <c r="K63" s="5"/>
      <c r="IJ63" s="5"/>
      <c r="IK63" s="5"/>
      <c r="IL63" s="5"/>
      <c r="IM63" s="5"/>
      <c r="IN63" s="5"/>
      <c r="IO63" s="5"/>
      <c r="IP63" s="5"/>
      <c r="IQ63" s="5"/>
      <c r="IR63" s="5"/>
    </row>
    <row r="64" spans="1:252" s="32" customFormat="1" ht="23.25" customHeight="1">
      <c r="A64" s="85">
        <v>20000000</v>
      </c>
      <c r="B64" s="19" t="s">
        <v>6</v>
      </c>
      <c r="C64" s="15">
        <f t="shared" si="1"/>
        <v>224088047</v>
      </c>
      <c r="D64" s="21">
        <f>D65+D77+D90+D103</f>
        <v>122547617</v>
      </c>
      <c r="E64" s="21">
        <f>E92+E102+E103+E98+E65</f>
        <v>101540430</v>
      </c>
      <c r="F64" s="21">
        <f>F92+F102+F103+F98</f>
        <v>1659373</v>
      </c>
      <c r="G64" s="31"/>
      <c r="H64" s="31"/>
      <c r="I64" s="31"/>
      <c r="J64" s="31"/>
      <c r="K64" s="31"/>
      <c r="IJ64" s="31"/>
      <c r="IK64" s="31"/>
      <c r="IL64" s="31"/>
      <c r="IM64" s="31"/>
      <c r="IN64" s="31"/>
      <c r="IO64" s="31"/>
      <c r="IP64" s="31"/>
      <c r="IQ64" s="31"/>
      <c r="IR64" s="31"/>
    </row>
    <row r="65" spans="1:252" s="6" customFormat="1" ht="20.25" customHeight="1">
      <c r="A65" s="2">
        <v>21000000</v>
      </c>
      <c r="B65" s="9" t="s">
        <v>7</v>
      </c>
      <c r="C65" s="4">
        <f t="shared" si="1"/>
        <v>2486340</v>
      </c>
      <c r="D65" s="1">
        <f>D66+D69+D68</f>
        <v>2486340</v>
      </c>
      <c r="E65" s="1">
        <f>E76</f>
        <v>0</v>
      </c>
      <c r="F65" s="1"/>
      <c r="G65" s="5"/>
      <c r="H65" s="5"/>
      <c r="I65" s="5"/>
      <c r="J65" s="5"/>
      <c r="K65" s="5"/>
      <c r="IJ65" s="5"/>
      <c r="IK65" s="5"/>
      <c r="IL65" s="5"/>
      <c r="IM65" s="5"/>
      <c r="IN65" s="5"/>
      <c r="IO65" s="5"/>
      <c r="IP65" s="5"/>
      <c r="IQ65" s="5"/>
      <c r="IR65" s="5"/>
    </row>
    <row r="66" spans="1:252" s="6" customFormat="1" ht="84" customHeight="1">
      <c r="A66" s="2" t="s">
        <v>55</v>
      </c>
      <c r="B66" s="9" t="s">
        <v>138</v>
      </c>
      <c r="C66" s="4">
        <f t="shared" si="1"/>
        <v>357130</v>
      </c>
      <c r="D66" s="4">
        <f>D67</f>
        <v>357130</v>
      </c>
      <c r="E66" s="1"/>
      <c r="F66" s="1"/>
      <c r="G66" s="5"/>
      <c r="H66" s="5"/>
      <c r="I66" s="5"/>
      <c r="J66" s="5"/>
      <c r="K66" s="5"/>
      <c r="IJ66" s="5"/>
      <c r="IK66" s="5"/>
      <c r="IL66" s="5"/>
      <c r="IM66" s="5"/>
      <c r="IN66" s="5"/>
      <c r="IO66" s="5"/>
      <c r="IP66" s="5"/>
      <c r="IQ66" s="5"/>
      <c r="IR66" s="5"/>
    </row>
    <row r="67" spans="1:252" s="6" customFormat="1" ht="47.25" customHeight="1">
      <c r="A67" s="2" t="s">
        <v>56</v>
      </c>
      <c r="B67" s="9" t="s">
        <v>57</v>
      </c>
      <c r="C67" s="4">
        <f t="shared" si="1"/>
        <v>357130</v>
      </c>
      <c r="D67" s="1">
        <f>96430+260700</f>
        <v>357130</v>
      </c>
      <c r="E67" s="1"/>
      <c r="F67" s="1"/>
      <c r="G67" s="5"/>
      <c r="H67" s="5"/>
      <c r="I67" s="5"/>
      <c r="J67" s="5"/>
      <c r="K67" s="5"/>
      <c r="IJ67" s="5"/>
      <c r="IK67" s="5"/>
      <c r="IL67" s="5"/>
      <c r="IM67" s="5"/>
      <c r="IN67" s="5"/>
      <c r="IO67" s="5"/>
      <c r="IP67" s="5"/>
      <c r="IQ67" s="5"/>
      <c r="IR67" s="5"/>
    </row>
    <row r="68" spans="1:252" s="6" customFormat="1" ht="27" customHeight="1" hidden="1">
      <c r="A68" s="2">
        <v>21050000</v>
      </c>
      <c r="B68" s="9" t="s">
        <v>123</v>
      </c>
      <c r="C68" s="4">
        <f t="shared" si="1"/>
        <v>0</v>
      </c>
      <c r="D68" s="1"/>
      <c r="E68" s="1"/>
      <c r="F68" s="1"/>
      <c r="G68" s="5"/>
      <c r="H68" s="5"/>
      <c r="I68" s="5"/>
      <c r="J68" s="5"/>
      <c r="K68" s="5"/>
      <c r="IJ68" s="5"/>
      <c r="IK68" s="5"/>
      <c r="IL68" s="5"/>
      <c r="IM68" s="5"/>
      <c r="IN68" s="5"/>
      <c r="IO68" s="5"/>
      <c r="IP68" s="5"/>
      <c r="IQ68" s="5"/>
      <c r="IR68" s="5"/>
    </row>
    <row r="69" spans="1:252" s="6" customFormat="1" ht="13.5">
      <c r="A69" s="2" t="s">
        <v>58</v>
      </c>
      <c r="B69" s="9" t="s">
        <v>59</v>
      </c>
      <c r="C69" s="4">
        <f t="shared" si="1"/>
        <v>2129210</v>
      </c>
      <c r="D69" s="1">
        <f>D72+D71+D70+D73+D74+D76+D75</f>
        <v>2129210</v>
      </c>
      <c r="E69" s="1"/>
      <c r="F69" s="1"/>
      <c r="G69" s="5"/>
      <c r="H69" s="5"/>
      <c r="I69" s="5"/>
      <c r="J69" s="5"/>
      <c r="K69" s="5"/>
      <c r="IJ69" s="5"/>
      <c r="IK69" s="5"/>
      <c r="IL69" s="5"/>
      <c r="IM69" s="5"/>
      <c r="IN69" s="5"/>
      <c r="IO69" s="5"/>
      <c r="IP69" s="5"/>
      <c r="IQ69" s="5"/>
      <c r="IR69" s="5"/>
    </row>
    <row r="70" spans="1:252" s="6" customFormat="1" ht="15" customHeight="1" hidden="1">
      <c r="A70" s="2">
        <v>21080500</v>
      </c>
      <c r="B70" s="9" t="s">
        <v>63</v>
      </c>
      <c r="C70" s="4">
        <f t="shared" si="1"/>
        <v>0</v>
      </c>
      <c r="D70" s="1"/>
      <c r="E70" s="1"/>
      <c r="F70" s="1"/>
      <c r="G70" s="5"/>
      <c r="H70" s="5"/>
      <c r="I70" s="5"/>
      <c r="J70" s="5"/>
      <c r="K70" s="5"/>
      <c r="IJ70" s="5"/>
      <c r="IK70" s="5"/>
      <c r="IL70" s="5"/>
      <c r="IM70" s="5"/>
      <c r="IN70" s="5"/>
      <c r="IO70" s="5"/>
      <c r="IP70" s="5"/>
      <c r="IQ70" s="5"/>
      <c r="IR70" s="5"/>
    </row>
    <row r="71" spans="1:252" s="6" customFormat="1" ht="63.75" customHeight="1" hidden="1">
      <c r="A71" s="2">
        <v>21080900</v>
      </c>
      <c r="B71" s="9" t="s">
        <v>60</v>
      </c>
      <c r="C71" s="4">
        <f t="shared" si="1"/>
        <v>0</v>
      </c>
      <c r="D71" s="1"/>
      <c r="E71" s="1"/>
      <c r="F71" s="1"/>
      <c r="G71" s="5"/>
      <c r="H71" s="5"/>
      <c r="I71" s="5"/>
      <c r="J71" s="5"/>
      <c r="K71" s="5"/>
      <c r="IJ71" s="5"/>
      <c r="IK71" s="5"/>
      <c r="IL71" s="5"/>
      <c r="IM71" s="5"/>
      <c r="IN71" s="5"/>
      <c r="IO71" s="5"/>
      <c r="IP71" s="5"/>
      <c r="IQ71" s="5"/>
      <c r="IR71" s="5"/>
    </row>
    <row r="72" spans="1:252" s="6" customFormat="1" ht="13.5">
      <c r="A72" s="2" t="s">
        <v>61</v>
      </c>
      <c r="B72" s="9" t="s">
        <v>62</v>
      </c>
      <c r="C72" s="4">
        <f t="shared" si="1"/>
        <v>919160</v>
      </c>
      <c r="D72" s="1">
        <f>661400+257760</f>
        <v>919160</v>
      </c>
      <c r="E72" s="1"/>
      <c r="F72" s="1"/>
      <c r="G72" s="5"/>
      <c r="H72" s="5"/>
      <c r="I72" s="5"/>
      <c r="J72" s="5"/>
      <c r="K72" s="5"/>
      <c r="IJ72" s="5"/>
      <c r="IK72" s="5"/>
      <c r="IL72" s="5"/>
      <c r="IM72" s="5"/>
      <c r="IN72" s="5"/>
      <c r="IO72" s="5"/>
      <c r="IP72" s="5"/>
      <c r="IQ72" s="5"/>
      <c r="IR72" s="5"/>
    </row>
    <row r="73" spans="1:252" s="6" customFormat="1" ht="78" customHeight="1">
      <c r="A73" s="2">
        <v>21081500</v>
      </c>
      <c r="B73" s="9" t="s">
        <v>206</v>
      </c>
      <c r="C73" s="4">
        <f t="shared" si="1"/>
        <v>912750</v>
      </c>
      <c r="D73" s="1">
        <f>762300+150450</f>
        <v>912750</v>
      </c>
      <c r="E73" s="1"/>
      <c r="F73" s="1"/>
      <c r="G73" s="5"/>
      <c r="H73" s="5"/>
      <c r="I73" s="5"/>
      <c r="J73" s="5"/>
      <c r="K73" s="5"/>
      <c r="IJ73" s="5"/>
      <c r="IK73" s="5"/>
      <c r="IL73" s="5"/>
      <c r="IM73" s="5"/>
      <c r="IN73" s="5"/>
      <c r="IO73" s="5"/>
      <c r="IP73" s="5"/>
      <c r="IQ73" s="5"/>
      <c r="IR73" s="5"/>
    </row>
    <row r="74" spans="1:252" s="6" customFormat="1" ht="13.5">
      <c r="A74" s="2">
        <v>21081700</v>
      </c>
      <c r="B74" s="9" t="s">
        <v>148</v>
      </c>
      <c r="C74" s="4">
        <f t="shared" si="1"/>
        <v>14830</v>
      </c>
      <c r="D74" s="1">
        <f>20700-5870</f>
        <v>14830</v>
      </c>
      <c r="E74" s="1"/>
      <c r="F74" s="1"/>
      <c r="G74" s="5"/>
      <c r="H74" s="5"/>
      <c r="I74" s="5"/>
      <c r="J74" s="5"/>
      <c r="K74" s="5"/>
      <c r="IJ74" s="5"/>
      <c r="IK74" s="5"/>
      <c r="IL74" s="5"/>
      <c r="IM74" s="5"/>
      <c r="IN74" s="5"/>
      <c r="IO74" s="5"/>
      <c r="IP74" s="5"/>
      <c r="IQ74" s="5"/>
      <c r="IR74" s="5"/>
    </row>
    <row r="75" spans="1:252" s="6" customFormat="1" ht="42">
      <c r="A75" s="2">
        <v>21081800</v>
      </c>
      <c r="B75" s="9" t="s">
        <v>224</v>
      </c>
      <c r="C75" s="4">
        <f t="shared" si="1"/>
        <v>250050</v>
      </c>
      <c r="D75" s="1">
        <v>250050</v>
      </c>
      <c r="E75" s="1"/>
      <c r="F75" s="1"/>
      <c r="G75" s="5"/>
      <c r="H75" s="5"/>
      <c r="I75" s="5"/>
      <c r="J75" s="5"/>
      <c r="K75" s="5"/>
      <c r="IJ75" s="5"/>
      <c r="IK75" s="5"/>
      <c r="IL75" s="5"/>
      <c r="IM75" s="5"/>
      <c r="IN75" s="5"/>
      <c r="IO75" s="5"/>
      <c r="IP75" s="5"/>
      <c r="IQ75" s="5"/>
      <c r="IR75" s="5"/>
    </row>
    <row r="76" spans="1:252" s="6" customFormat="1" ht="83.25" customHeight="1">
      <c r="A76" s="2">
        <v>21082400</v>
      </c>
      <c r="B76" s="9" t="s">
        <v>190</v>
      </c>
      <c r="C76" s="4">
        <f t="shared" si="1"/>
        <v>32420</v>
      </c>
      <c r="D76" s="1">
        <f>15000+17420</f>
        <v>32420</v>
      </c>
      <c r="E76" s="1"/>
      <c r="F76" s="1"/>
      <c r="G76" s="5"/>
      <c r="H76" s="5"/>
      <c r="I76" s="5"/>
      <c r="J76" s="5"/>
      <c r="K76" s="5"/>
      <c r="IJ76" s="5"/>
      <c r="IK76" s="5"/>
      <c r="IL76" s="5"/>
      <c r="IM76" s="5"/>
      <c r="IN76" s="5"/>
      <c r="IO76" s="5"/>
      <c r="IP76" s="5"/>
      <c r="IQ76" s="5"/>
      <c r="IR76" s="5"/>
    </row>
    <row r="77" spans="1:252" s="6" customFormat="1" ht="27.75">
      <c r="A77" s="2">
        <v>22000000</v>
      </c>
      <c r="B77" s="9" t="s">
        <v>8</v>
      </c>
      <c r="C77" s="4">
        <f t="shared" si="1"/>
        <v>107991180</v>
      </c>
      <c r="D77" s="1">
        <f>D83+D85+D78</f>
        <v>107991180</v>
      </c>
      <c r="E77" s="1"/>
      <c r="F77" s="1"/>
      <c r="G77" s="5"/>
      <c r="H77" s="5"/>
      <c r="I77" s="5"/>
      <c r="J77" s="5"/>
      <c r="K77" s="5"/>
      <c r="IJ77" s="5"/>
      <c r="IK77" s="5"/>
      <c r="IL77" s="5"/>
      <c r="IM77" s="5"/>
      <c r="IN77" s="5"/>
      <c r="IO77" s="5"/>
      <c r="IP77" s="5"/>
      <c r="IQ77" s="5"/>
      <c r="IR77" s="5"/>
    </row>
    <row r="78" spans="1:252" s="6" customFormat="1" ht="18" customHeight="1">
      <c r="A78" s="33" t="s">
        <v>118</v>
      </c>
      <c r="B78" s="9" t="s">
        <v>119</v>
      </c>
      <c r="C78" s="4">
        <f>C80+C79+C81+C82</f>
        <v>21026810</v>
      </c>
      <c r="D78" s="1">
        <f>D80+D79+D81+D82</f>
        <v>21026810</v>
      </c>
      <c r="E78" s="1"/>
      <c r="F78" s="1"/>
      <c r="G78" s="5"/>
      <c r="H78" s="5"/>
      <c r="I78" s="5"/>
      <c r="J78" s="5"/>
      <c r="K78" s="5"/>
      <c r="IJ78" s="5"/>
      <c r="IK78" s="5"/>
      <c r="IL78" s="5"/>
      <c r="IM78" s="5"/>
      <c r="IN78" s="5"/>
      <c r="IO78" s="5"/>
      <c r="IP78" s="5"/>
      <c r="IQ78" s="5"/>
      <c r="IR78" s="5"/>
    </row>
    <row r="79" spans="1:252" s="6" customFormat="1" ht="44.25" customHeight="1">
      <c r="A79" s="33">
        <v>22010300</v>
      </c>
      <c r="B79" s="3" t="s">
        <v>124</v>
      </c>
      <c r="C79" s="4">
        <f aca="true" t="shared" si="2" ref="C79:C84">D79+E79</f>
        <v>523030</v>
      </c>
      <c r="D79" s="1">
        <f>500000+23030</f>
        <v>523030</v>
      </c>
      <c r="E79" s="1"/>
      <c r="F79" s="1"/>
      <c r="G79" s="5"/>
      <c r="H79" s="5"/>
      <c r="I79" s="5"/>
      <c r="J79" s="5"/>
      <c r="K79" s="5"/>
      <c r="IJ79" s="5"/>
      <c r="IK79" s="5"/>
      <c r="IL79" s="5"/>
      <c r="IM79" s="5"/>
      <c r="IN79" s="5"/>
      <c r="IO79" s="5"/>
      <c r="IP79" s="5"/>
      <c r="IQ79" s="5"/>
      <c r="IR79" s="5"/>
    </row>
    <row r="80" spans="1:252" s="6" customFormat="1" ht="24" customHeight="1">
      <c r="A80" s="2">
        <v>22012500</v>
      </c>
      <c r="B80" s="9" t="s">
        <v>120</v>
      </c>
      <c r="C80" s="4">
        <f t="shared" si="2"/>
        <v>19234400</v>
      </c>
      <c r="D80" s="1">
        <f>18900000+334400</f>
        <v>19234400</v>
      </c>
      <c r="E80" s="1"/>
      <c r="F80" s="1"/>
      <c r="G80" s="5"/>
      <c r="H80" s="5"/>
      <c r="I80" s="5"/>
      <c r="J80" s="5"/>
      <c r="K80" s="5"/>
      <c r="IJ80" s="5"/>
      <c r="IK80" s="5"/>
      <c r="IL80" s="5"/>
      <c r="IM80" s="5"/>
      <c r="IN80" s="5"/>
      <c r="IO80" s="5"/>
      <c r="IP80" s="5"/>
      <c r="IQ80" s="5"/>
      <c r="IR80" s="5"/>
    </row>
    <row r="81" spans="1:252" s="6" customFormat="1" ht="35.25" customHeight="1">
      <c r="A81" s="2">
        <v>22012600</v>
      </c>
      <c r="B81" s="3" t="s">
        <v>125</v>
      </c>
      <c r="C81" s="4">
        <f t="shared" si="2"/>
        <v>1189730</v>
      </c>
      <c r="D81" s="1">
        <f>1200000-10270</f>
        <v>1189730</v>
      </c>
      <c r="E81" s="1"/>
      <c r="F81" s="1"/>
      <c r="G81" s="5"/>
      <c r="H81" s="5"/>
      <c r="I81" s="5"/>
      <c r="J81" s="5"/>
      <c r="K81" s="5"/>
      <c r="IJ81" s="5"/>
      <c r="IK81" s="5"/>
      <c r="IL81" s="5"/>
      <c r="IM81" s="5"/>
      <c r="IN81" s="5"/>
      <c r="IO81" s="5"/>
      <c r="IP81" s="5"/>
      <c r="IQ81" s="5"/>
      <c r="IR81" s="5"/>
    </row>
    <row r="82" spans="1:252" s="6" customFormat="1" ht="90" customHeight="1">
      <c r="A82" s="2">
        <v>22012900</v>
      </c>
      <c r="B82" s="3" t="s">
        <v>126</v>
      </c>
      <c r="C82" s="4">
        <f t="shared" si="2"/>
        <v>79650</v>
      </c>
      <c r="D82" s="1">
        <f>40000+39650</f>
        <v>79650</v>
      </c>
      <c r="E82" s="1"/>
      <c r="F82" s="1"/>
      <c r="G82" s="5"/>
      <c r="H82" s="5"/>
      <c r="I82" s="5"/>
      <c r="J82" s="5"/>
      <c r="K82" s="5"/>
      <c r="IJ82" s="5"/>
      <c r="IK82" s="5"/>
      <c r="IL82" s="5"/>
      <c r="IM82" s="5"/>
      <c r="IN82" s="5"/>
      <c r="IO82" s="5"/>
      <c r="IP82" s="5"/>
      <c r="IQ82" s="5"/>
      <c r="IR82" s="5"/>
    </row>
    <row r="83" spans="1:252" s="6" customFormat="1" ht="33" customHeight="1">
      <c r="A83" s="2" t="s">
        <v>64</v>
      </c>
      <c r="B83" s="9" t="s">
        <v>65</v>
      </c>
      <c r="C83" s="4">
        <f t="shared" si="2"/>
        <v>86807390</v>
      </c>
      <c r="D83" s="1">
        <f>D84</f>
        <v>86807390</v>
      </c>
      <c r="E83" s="1"/>
      <c r="F83" s="1"/>
      <c r="G83" s="5"/>
      <c r="H83" s="5"/>
      <c r="I83" s="5"/>
      <c r="J83" s="5"/>
      <c r="K83" s="5"/>
      <c r="IJ83" s="5"/>
      <c r="IK83" s="5"/>
      <c r="IL83" s="5"/>
      <c r="IM83" s="5"/>
      <c r="IN83" s="5"/>
      <c r="IO83" s="5"/>
      <c r="IP83" s="5"/>
      <c r="IQ83" s="5"/>
      <c r="IR83" s="5"/>
    </row>
    <row r="84" spans="1:252" s="6" customFormat="1" ht="48.75" customHeight="1">
      <c r="A84" s="2" t="s">
        <v>66</v>
      </c>
      <c r="B84" s="9" t="s">
        <v>194</v>
      </c>
      <c r="C84" s="4">
        <f t="shared" si="2"/>
        <v>86807390</v>
      </c>
      <c r="D84" s="1">
        <f>60000000+26807390</f>
        <v>86807390</v>
      </c>
      <c r="E84" s="1"/>
      <c r="F84" s="1"/>
      <c r="G84" s="5"/>
      <c r="H84" s="5"/>
      <c r="I84" s="5"/>
      <c r="J84" s="5"/>
      <c r="K84" s="5"/>
      <c r="IJ84" s="5"/>
      <c r="IK84" s="5"/>
      <c r="IL84" s="5"/>
      <c r="IM84" s="5"/>
      <c r="IN84" s="5"/>
      <c r="IO84" s="5"/>
      <c r="IP84" s="5"/>
      <c r="IQ84" s="5"/>
      <c r="IR84" s="5"/>
    </row>
    <row r="85" spans="1:252" s="6" customFormat="1" ht="19.5" customHeight="1">
      <c r="A85" s="2" t="s">
        <v>67</v>
      </c>
      <c r="B85" s="9" t="s">
        <v>68</v>
      </c>
      <c r="C85" s="4">
        <f>C86+C87+C88+C89</f>
        <v>156980</v>
      </c>
      <c r="D85" s="4">
        <f>D86+D87+D88+D89</f>
        <v>156980</v>
      </c>
      <c r="E85" s="1"/>
      <c r="F85" s="1"/>
      <c r="G85" s="5"/>
      <c r="H85" s="5"/>
      <c r="I85" s="5"/>
      <c r="J85" s="5"/>
      <c r="K85" s="5"/>
      <c r="IJ85" s="5"/>
      <c r="IK85" s="5"/>
      <c r="IL85" s="5"/>
      <c r="IM85" s="5"/>
      <c r="IN85" s="5"/>
      <c r="IO85" s="5"/>
      <c r="IP85" s="5"/>
      <c r="IQ85" s="5"/>
      <c r="IR85" s="5"/>
    </row>
    <row r="86" spans="1:252" s="6" customFormat="1" ht="45" customHeight="1">
      <c r="A86" s="2" t="s">
        <v>69</v>
      </c>
      <c r="B86" s="9" t="s">
        <v>70</v>
      </c>
      <c r="C86" s="4">
        <f aca="true" t="shared" si="3" ref="C86:C103">D86+E86</f>
        <v>65690</v>
      </c>
      <c r="D86" s="1">
        <f>61300+4390</f>
        <v>65690</v>
      </c>
      <c r="E86" s="1"/>
      <c r="F86" s="1"/>
      <c r="G86" s="5"/>
      <c r="H86" s="5"/>
      <c r="I86" s="5"/>
      <c r="J86" s="5"/>
      <c r="K86" s="5"/>
      <c r="IJ86" s="5"/>
      <c r="IK86" s="5"/>
      <c r="IL86" s="5"/>
      <c r="IM86" s="5"/>
      <c r="IN86" s="5"/>
      <c r="IO86" s="5"/>
      <c r="IP86" s="5"/>
      <c r="IQ86" s="5"/>
      <c r="IR86" s="5"/>
    </row>
    <row r="87" spans="1:252" s="6" customFormat="1" ht="22.5" customHeight="1">
      <c r="A87" s="2">
        <v>22090200</v>
      </c>
      <c r="B87" s="9" t="s">
        <v>121</v>
      </c>
      <c r="C87" s="4">
        <f t="shared" si="3"/>
        <v>200</v>
      </c>
      <c r="D87" s="1">
        <v>200</v>
      </c>
      <c r="E87" s="1"/>
      <c r="F87" s="1"/>
      <c r="G87" s="5"/>
      <c r="H87" s="5"/>
      <c r="I87" s="5"/>
      <c r="J87" s="5"/>
      <c r="K87" s="5"/>
      <c r="IJ87" s="5"/>
      <c r="IK87" s="5"/>
      <c r="IL87" s="5"/>
      <c r="IM87" s="5"/>
      <c r="IN87" s="5"/>
      <c r="IO87" s="5"/>
      <c r="IP87" s="5"/>
      <c r="IQ87" s="5"/>
      <c r="IR87" s="5"/>
    </row>
    <row r="88" spans="1:252" s="6" customFormat="1" ht="45" customHeight="1" hidden="1">
      <c r="A88" s="2">
        <v>22090300</v>
      </c>
      <c r="B88" s="9" t="s">
        <v>122</v>
      </c>
      <c r="C88" s="4">
        <f t="shared" si="3"/>
        <v>0</v>
      </c>
      <c r="D88" s="1"/>
      <c r="E88" s="1"/>
      <c r="F88" s="1"/>
      <c r="G88" s="5"/>
      <c r="H88" s="5"/>
      <c r="I88" s="5"/>
      <c r="J88" s="5"/>
      <c r="K88" s="5"/>
      <c r="IJ88" s="5"/>
      <c r="IK88" s="5"/>
      <c r="IL88" s="5"/>
      <c r="IM88" s="5"/>
      <c r="IN88" s="5"/>
      <c r="IO88" s="5"/>
      <c r="IP88" s="5"/>
      <c r="IQ88" s="5"/>
      <c r="IR88" s="5"/>
    </row>
    <row r="89" spans="1:252" s="6" customFormat="1" ht="45" customHeight="1">
      <c r="A89" s="2" t="s">
        <v>71</v>
      </c>
      <c r="B89" s="9" t="s">
        <v>72</v>
      </c>
      <c r="C89" s="4">
        <f t="shared" si="3"/>
        <v>91090</v>
      </c>
      <c r="D89" s="1">
        <f>87200+3890</f>
        <v>91090</v>
      </c>
      <c r="E89" s="1"/>
      <c r="F89" s="1"/>
      <c r="G89" s="5"/>
      <c r="H89" s="5"/>
      <c r="I89" s="5"/>
      <c r="J89" s="5"/>
      <c r="K89" s="5"/>
      <c r="IJ89" s="5"/>
      <c r="IK89" s="5"/>
      <c r="IL89" s="5"/>
      <c r="IM89" s="5"/>
      <c r="IN89" s="5"/>
      <c r="IO89" s="5"/>
      <c r="IP89" s="5"/>
      <c r="IQ89" s="5"/>
      <c r="IR89" s="5"/>
    </row>
    <row r="90" spans="1:252" s="6" customFormat="1" ht="15" customHeight="1">
      <c r="A90" s="2">
        <v>24000000</v>
      </c>
      <c r="B90" s="9" t="s">
        <v>11</v>
      </c>
      <c r="C90" s="4">
        <f t="shared" si="3"/>
        <v>13886270</v>
      </c>
      <c r="D90" s="1">
        <f>D91+D92</f>
        <v>12070097</v>
      </c>
      <c r="E90" s="1">
        <f>E92+E98+E102</f>
        <v>1816173</v>
      </c>
      <c r="F90" s="1">
        <f>F102+F98</f>
        <v>1659373</v>
      </c>
      <c r="G90" s="5"/>
      <c r="H90" s="5"/>
      <c r="I90" s="5"/>
      <c r="J90" s="5"/>
      <c r="K90" s="5"/>
      <c r="IJ90" s="5"/>
      <c r="IK90" s="5"/>
      <c r="IL90" s="5"/>
      <c r="IM90" s="5"/>
      <c r="IN90" s="5"/>
      <c r="IO90" s="5"/>
      <c r="IP90" s="5"/>
      <c r="IQ90" s="5"/>
      <c r="IR90" s="5"/>
    </row>
    <row r="91" spans="1:252" s="6" customFormat="1" ht="48.75" customHeight="1" hidden="1">
      <c r="A91" s="2" t="s">
        <v>73</v>
      </c>
      <c r="B91" s="9" t="s">
        <v>74</v>
      </c>
      <c r="C91" s="4">
        <f t="shared" si="3"/>
        <v>0</v>
      </c>
      <c r="D91" s="1"/>
      <c r="E91" s="1"/>
      <c r="F91" s="1"/>
      <c r="G91" s="5"/>
      <c r="H91" s="5"/>
      <c r="I91" s="5"/>
      <c r="J91" s="5"/>
      <c r="K91" s="5"/>
      <c r="IJ91" s="5"/>
      <c r="IK91" s="5"/>
      <c r="IL91" s="5"/>
      <c r="IM91" s="5"/>
      <c r="IN91" s="5"/>
      <c r="IO91" s="5"/>
      <c r="IP91" s="5"/>
      <c r="IQ91" s="5"/>
      <c r="IR91" s="5"/>
    </row>
    <row r="92" spans="1:252" s="6" customFormat="1" ht="13.5">
      <c r="A92" s="2" t="s">
        <v>75</v>
      </c>
      <c r="B92" s="9" t="s">
        <v>59</v>
      </c>
      <c r="C92" s="4">
        <f t="shared" si="3"/>
        <v>12085097</v>
      </c>
      <c r="D92" s="1">
        <f>D93+D94+D96+D95+D97</f>
        <v>12070097</v>
      </c>
      <c r="E92" s="1">
        <f>E94+E96</f>
        <v>15000</v>
      </c>
      <c r="F92" s="1"/>
      <c r="G92" s="5"/>
      <c r="H92" s="5"/>
      <c r="I92" s="5"/>
      <c r="J92" s="5"/>
      <c r="K92" s="5"/>
      <c r="IJ92" s="5"/>
      <c r="IK92" s="5"/>
      <c r="IL92" s="5"/>
      <c r="IM92" s="5"/>
      <c r="IN92" s="5"/>
      <c r="IO92" s="5"/>
      <c r="IP92" s="5"/>
      <c r="IQ92" s="5"/>
      <c r="IR92" s="5"/>
    </row>
    <row r="93" spans="1:252" s="6" customFormat="1" ht="13.5">
      <c r="A93" s="2" t="s">
        <v>76</v>
      </c>
      <c r="B93" s="9" t="s">
        <v>59</v>
      </c>
      <c r="C93" s="4">
        <f t="shared" si="3"/>
        <v>7635360</v>
      </c>
      <c r="D93" s="1">
        <f>1008100+6627260</f>
        <v>7635360</v>
      </c>
      <c r="E93" s="1"/>
      <c r="F93" s="1"/>
      <c r="G93" s="5"/>
      <c r="H93" s="5"/>
      <c r="I93" s="5"/>
      <c r="J93" s="5"/>
      <c r="K93" s="5"/>
      <c r="IJ93" s="5"/>
      <c r="IK93" s="5"/>
      <c r="IL93" s="5"/>
      <c r="IM93" s="5"/>
      <c r="IN93" s="5"/>
      <c r="IO93" s="5"/>
      <c r="IP93" s="5"/>
      <c r="IQ93" s="5"/>
      <c r="IR93" s="5"/>
    </row>
    <row r="94" spans="1:252" s="6" customFormat="1" ht="27.75" customHeight="1" hidden="1">
      <c r="A94" s="2">
        <v>24061600</v>
      </c>
      <c r="B94" s="9" t="s">
        <v>77</v>
      </c>
      <c r="C94" s="4">
        <f t="shared" si="3"/>
        <v>0</v>
      </c>
      <c r="D94" s="1"/>
      <c r="E94" s="1"/>
      <c r="F94" s="1"/>
      <c r="G94" s="5"/>
      <c r="H94" s="5"/>
      <c r="I94" s="5"/>
      <c r="J94" s="5"/>
      <c r="K94" s="5"/>
      <c r="IJ94" s="5"/>
      <c r="IK94" s="5"/>
      <c r="IL94" s="5"/>
      <c r="IM94" s="5"/>
      <c r="IN94" s="5"/>
      <c r="IO94" s="5"/>
      <c r="IP94" s="5"/>
      <c r="IQ94" s="5"/>
      <c r="IR94" s="5"/>
    </row>
    <row r="95" spans="1:252" s="6" customFormat="1" ht="60" customHeight="1" hidden="1">
      <c r="A95" s="2">
        <v>24061900</v>
      </c>
      <c r="B95" s="9" t="s">
        <v>149</v>
      </c>
      <c r="C95" s="4">
        <f t="shared" si="3"/>
        <v>0</v>
      </c>
      <c r="D95" s="1"/>
      <c r="E95" s="1"/>
      <c r="F95" s="1"/>
      <c r="G95" s="5"/>
      <c r="H95" s="5"/>
      <c r="I95" s="5"/>
      <c r="J95" s="5"/>
      <c r="K95" s="5"/>
      <c r="IJ95" s="5"/>
      <c r="IK95" s="5"/>
      <c r="IL95" s="5"/>
      <c r="IM95" s="5"/>
      <c r="IN95" s="5"/>
      <c r="IO95" s="5"/>
      <c r="IP95" s="5"/>
      <c r="IQ95" s="5"/>
      <c r="IR95" s="5"/>
    </row>
    <row r="96" spans="1:252" s="6" customFormat="1" ht="45" customHeight="1">
      <c r="A96" s="2" t="s">
        <v>78</v>
      </c>
      <c r="B96" s="9" t="s">
        <v>79</v>
      </c>
      <c r="C96" s="4">
        <f t="shared" si="3"/>
        <v>15000</v>
      </c>
      <c r="D96" s="1"/>
      <c r="E96" s="1">
        <v>15000</v>
      </c>
      <c r="F96" s="1"/>
      <c r="G96" s="5"/>
      <c r="H96" s="5"/>
      <c r="I96" s="5"/>
      <c r="J96" s="5"/>
      <c r="K96" s="5"/>
      <c r="IJ96" s="5"/>
      <c r="IK96" s="5"/>
      <c r="IL96" s="5"/>
      <c r="IM96" s="5"/>
      <c r="IN96" s="5"/>
      <c r="IO96" s="5"/>
      <c r="IP96" s="5"/>
      <c r="IQ96" s="5"/>
      <c r="IR96" s="5"/>
    </row>
    <row r="97" spans="1:252" s="6" customFormat="1" ht="126" customHeight="1">
      <c r="A97" s="2">
        <v>24062200</v>
      </c>
      <c r="B97" s="9" t="s">
        <v>150</v>
      </c>
      <c r="C97" s="4">
        <f t="shared" si="3"/>
        <v>4434737</v>
      </c>
      <c r="D97" s="1">
        <f>407447+4027290</f>
        <v>4434737</v>
      </c>
      <c r="E97" s="1"/>
      <c r="F97" s="1"/>
      <c r="G97" s="5"/>
      <c r="H97" s="5"/>
      <c r="I97" s="5"/>
      <c r="J97" s="5"/>
      <c r="K97" s="5"/>
      <c r="IJ97" s="5"/>
      <c r="IK97" s="5"/>
      <c r="IL97" s="5"/>
      <c r="IM97" s="5"/>
      <c r="IN97" s="5"/>
      <c r="IO97" s="5"/>
      <c r="IP97" s="5"/>
      <c r="IQ97" s="5"/>
      <c r="IR97" s="5"/>
    </row>
    <row r="98" spans="1:252" s="6" customFormat="1" ht="18.75" customHeight="1">
      <c r="A98" s="2" t="s">
        <v>80</v>
      </c>
      <c r="B98" s="3" t="s">
        <v>81</v>
      </c>
      <c r="C98" s="4">
        <f t="shared" si="3"/>
        <v>157369</v>
      </c>
      <c r="D98" s="1">
        <f>D101</f>
        <v>0</v>
      </c>
      <c r="E98" s="1">
        <f>E101+E99+E100</f>
        <v>157369</v>
      </c>
      <c r="F98" s="1">
        <f>F99+F100</f>
        <v>15569</v>
      </c>
      <c r="G98" s="5"/>
      <c r="H98" s="5"/>
      <c r="I98" s="5"/>
      <c r="J98" s="5"/>
      <c r="K98" s="5"/>
      <c r="IJ98" s="5"/>
      <c r="IK98" s="5"/>
      <c r="IL98" s="5"/>
      <c r="IM98" s="5"/>
      <c r="IN98" s="5"/>
      <c r="IO98" s="5"/>
      <c r="IP98" s="5"/>
      <c r="IQ98" s="5"/>
      <c r="IR98" s="5"/>
    </row>
    <row r="99" spans="1:252" s="6" customFormat="1" ht="30" customHeight="1">
      <c r="A99" s="2">
        <v>24110600</v>
      </c>
      <c r="B99" s="9" t="s">
        <v>117</v>
      </c>
      <c r="C99" s="4">
        <f t="shared" si="3"/>
        <v>15557</v>
      </c>
      <c r="D99" s="1"/>
      <c r="E99" s="1">
        <v>15557</v>
      </c>
      <c r="F99" s="1">
        <f>E99</f>
        <v>15557</v>
      </c>
      <c r="G99" s="5"/>
      <c r="H99" s="5"/>
      <c r="I99" s="5"/>
      <c r="J99" s="5"/>
      <c r="K99" s="5"/>
      <c r="IJ99" s="5"/>
      <c r="IK99" s="5"/>
      <c r="IL99" s="5"/>
      <c r="IM99" s="5"/>
      <c r="IN99" s="5"/>
      <c r="IO99" s="5"/>
      <c r="IP99" s="5"/>
      <c r="IQ99" s="5"/>
      <c r="IR99" s="5"/>
    </row>
    <row r="100" spans="1:252" s="6" customFormat="1" ht="33" customHeight="1">
      <c r="A100" s="2">
        <v>24110700</v>
      </c>
      <c r="B100" s="9" t="s">
        <v>195</v>
      </c>
      <c r="C100" s="4">
        <f t="shared" si="3"/>
        <v>12</v>
      </c>
      <c r="D100" s="1"/>
      <c r="E100" s="1">
        <v>12</v>
      </c>
      <c r="F100" s="1">
        <f>E100</f>
        <v>12</v>
      </c>
      <c r="G100" s="5"/>
      <c r="H100" s="5"/>
      <c r="I100" s="5"/>
      <c r="J100" s="5"/>
      <c r="K100" s="5"/>
      <c r="IJ100" s="5"/>
      <c r="IK100" s="5"/>
      <c r="IL100" s="5"/>
      <c r="IM100" s="5"/>
      <c r="IN100" s="5"/>
      <c r="IO100" s="5"/>
      <c r="IP100" s="5"/>
      <c r="IQ100" s="5"/>
      <c r="IR100" s="5"/>
    </row>
    <row r="101" spans="1:252" s="6" customFormat="1" ht="60" customHeight="1">
      <c r="A101" s="2" t="s">
        <v>82</v>
      </c>
      <c r="B101" s="9" t="s">
        <v>83</v>
      </c>
      <c r="C101" s="4">
        <f t="shared" si="3"/>
        <v>141800</v>
      </c>
      <c r="D101" s="1"/>
      <c r="E101" s="1">
        <v>141800</v>
      </c>
      <c r="F101" s="1"/>
      <c r="G101" s="5"/>
      <c r="H101" s="5"/>
      <c r="I101" s="5"/>
      <c r="J101" s="5"/>
      <c r="K101" s="5"/>
      <c r="IJ101" s="5"/>
      <c r="IK101" s="5"/>
      <c r="IL101" s="5"/>
      <c r="IM101" s="5"/>
      <c r="IN101" s="5"/>
      <c r="IO101" s="5"/>
      <c r="IP101" s="5"/>
      <c r="IQ101" s="5"/>
      <c r="IR101" s="5"/>
    </row>
    <row r="102" spans="1:252" s="6" customFormat="1" ht="27.75" customHeight="1">
      <c r="A102" s="2">
        <v>24170000</v>
      </c>
      <c r="B102" s="9" t="s">
        <v>84</v>
      </c>
      <c r="C102" s="4">
        <f t="shared" si="3"/>
        <v>1643804</v>
      </c>
      <c r="D102" s="4"/>
      <c r="E102" s="4">
        <v>1643804</v>
      </c>
      <c r="F102" s="4">
        <f>E102</f>
        <v>1643804</v>
      </c>
      <c r="G102" s="5"/>
      <c r="H102" s="5"/>
      <c r="I102" s="5"/>
      <c r="J102" s="5"/>
      <c r="K102" s="5"/>
      <c r="IJ102" s="5"/>
      <c r="IK102" s="5"/>
      <c r="IL102" s="5"/>
      <c r="IM102" s="5"/>
      <c r="IN102" s="5"/>
      <c r="IO102" s="5"/>
      <c r="IP102" s="5"/>
      <c r="IQ102" s="5"/>
      <c r="IR102" s="5"/>
    </row>
    <row r="103" spans="1:252" s="6" customFormat="1" ht="13.5" customHeight="1">
      <c r="A103" s="2">
        <v>25000000</v>
      </c>
      <c r="B103" s="9" t="s">
        <v>16</v>
      </c>
      <c r="C103" s="4">
        <f t="shared" si="3"/>
        <v>99724257</v>
      </c>
      <c r="D103" s="4"/>
      <c r="E103" s="4">
        <f>E104+E109</f>
        <v>99724257</v>
      </c>
      <c r="F103" s="4"/>
      <c r="G103" s="5"/>
      <c r="H103" s="5"/>
      <c r="I103" s="5"/>
      <c r="J103" s="5"/>
      <c r="K103" s="5"/>
      <c r="IJ103" s="5"/>
      <c r="IK103" s="5"/>
      <c r="IL103" s="5"/>
      <c r="IM103" s="5"/>
      <c r="IN103" s="5"/>
      <c r="IO103" s="5"/>
      <c r="IP103" s="5"/>
      <c r="IQ103" s="5"/>
      <c r="IR103" s="5"/>
    </row>
    <row r="104" spans="1:252" s="6" customFormat="1" ht="32.25" customHeight="1">
      <c r="A104" s="2" t="s">
        <v>85</v>
      </c>
      <c r="B104" s="9" t="s">
        <v>86</v>
      </c>
      <c r="C104" s="4">
        <f aca="true" t="shared" si="4" ref="C104:C120">D104+E104</f>
        <v>94887998</v>
      </c>
      <c r="D104" s="4"/>
      <c r="E104" s="1">
        <f>E105+E106+E107+E108</f>
        <v>94887998</v>
      </c>
      <c r="F104" s="4"/>
      <c r="G104" s="5"/>
      <c r="H104" s="5"/>
      <c r="I104" s="5"/>
      <c r="J104" s="5"/>
      <c r="K104" s="5"/>
      <c r="IJ104" s="5"/>
      <c r="IK104" s="5"/>
      <c r="IL104" s="5"/>
      <c r="IM104" s="5"/>
      <c r="IN104" s="5"/>
      <c r="IO104" s="5"/>
      <c r="IP104" s="5"/>
      <c r="IQ104" s="5"/>
      <c r="IR104" s="5"/>
    </row>
    <row r="105" spans="1:252" s="6" customFormat="1" ht="31.5" customHeight="1">
      <c r="A105" s="2" t="s">
        <v>87</v>
      </c>
      <c r="B105" s="9" t="s">
        <v>88</v>
      </c>
      <c r="C105" s="4">
        <f t="shared" si="4"/>
        <v>87993829</v>
      </c>
      <c r="D105" s="4"/>
      <c r="E105" s="1">
        <v>87993829</v>
      </c>
      <c r="F105" s="4"/>
      <c r="G105" s="5"/>
      <c r="H105" s="5"/>
      <c r="I105" s="5"/>
      <c r="J105" s="5"/>
      <c r="K105" s="5"/>
      <c r="IJ105" s="5"/>
      <c r="IK105" s="5"/>
      <c r="IL105" s="5"/>
      <c r="IM105" s="5"/>
      <c r="IN105" s="5"/>
      <c r="IO105" s="5"/>
      <c r="IP105" s="5"/>
      <c r="IQ105" s="5"/>
      <c r="IR105" s="5"/>
    </row>
    <row r="106" spans="1:252" s="6" customFormat="1" ht="27.75" customHeight="1">
      <c r="A106" s="2" t="s">
        <v>89</v>
      </c>
      <c r="B106" s="9" t="s">
        <v>90</v>
      </c>
      <c r="C106" s="4">
        <f t="shared" si="4"/>
        <v>6748169</v>
      </c>
      <c r="D106" s="4"/>
      <c r="E106" s="1">
        <v>6748169</v>
      </c>
      <c r="F106" s="4"/>
      <c r="G106" s="5"/>
      <c r="H106" s="5"/>
      <c r="I106" s="5"/>
      <c r="J106" s="5"/>
      <c r="K106" s="5"/>
      <c r="IJ106" s="5"/>
      <c r="IK106" s="5"/>
      <c r="IL106" s="5"/>
      <c r="IM106" s="5"/>
      <c r="IN106" s="5"/>
      <c r="IO106" s="5"/>
      <c r="IP106" s="5"/>
      <c r="IQ106" s="5"/>
      <c r="IR106" s="5"/>
    </row>
    <row r="107" spans="1:252" s="6" customFormat="1" ht="42" customHeight="1">
      <c r="A107" s="2" t="s">
        <v>91</v>
      </c>
      <c r="B107" s="9" t="s">
        <v>178</v>
      </c>
      <c r="C107" s="4">
        <f t="shared" si="4"/>
        <v>136000</v>
      </c>
      <c r="D107" s="4"/>
      <c r="E107" s="1">
        <v>136000</v>
      </c>
      <c r="F107" s="4"/>
      <c r="G107" s="5"/>
      <c r="H107" s="5"/>
      <c r="I107" s="5"/>
      <c r="J107" s="5"/>
      <c r="K107" s="5"/>
      <c r="IJ107" s="5"/>
      <c r="IK107" s="5"/>
      <c r="IL107" s="5"/>
      <c r="IM107" s="5"/>
      <c r="IN107" s="5"/>
      <c r="IO107" s="5"/>
      <c r="IP107" s="5"/>
      <c r="IQ107" s="5"/>
      <c r="IR107" s="5"/>
    </row>
    <row r="108" spans="1:252" s="6" customFormat="1" ht="30" customHeight="1">
      <c r="A108" s="2" t="s">
        <v>92</v>
      </c>
      <c r="B108" s="9" t="s">
        <v>93</v>
      </c>
      <c r="C108" s="4">
        <f t="shared" si="4"/>
        <v>10000</v>
      </c>
      <c r="D108" s="4"/>
      <c r="E108" s="1">
        <v>10000</v>
      </c>
      <c r="F108" s="4"/>
      <c r="G108" s="5"/>
      <c r="H108" s="5"/>
      <c r="I108" s="5"/>
      <c r="J108" s="5"/>
      <c r="K108" s="5"/>
      <c r="IJ108" s="5"/>
      <c r="IK108" s="5"/>
      <c r="IL108" s="5"/>
      <c r="IM108" s="5"/>
      <c r="IN108" s="5"/>
      <c r="IO108" s="5"/>
      <c r="IP108" s="5"/>
      <c r="IQ108" s="5"/>
      <c r="IR108" s="5"/>
    </row>
    <row r="109" spans="1:252" s="6" customFormat="1" ht="18" customHeight="1">
      <c r="A109" s="33" t="s">
        <v>94</v>
      </c>
      <c r="B109" s="34" t="s">
        <v>95</v>
      </c>
      <c r="C109" s="4">
        <f t="shared" si="4"/>
        <v>4836259</v>
      </c>
      <c r="D109" s="4"/>
      <c r="E109" s="1">
        <f>E111+E110</f>
        <v>4836259</v>
      </c>
      <c r="F109" s="4"/>
      <c r="G109" s="5"/>
      <c r="H109" s="5"/>
      <c r="I109" s="5"/>
      <c r="J109" s="5"/>
      <c r="K109" s="5"/>
      <c r="IJ109" s="5"/>
      <c r="IK109" s="5"/>
      <c r="IL109" s="5"/>
      <c r="IM109" s="5"/>
      <c r="IN109" s="5"/>
      <c r="IO109" s="5"/>
      <c r="IP109" s="5"/>
      <c r="IQ109" s="5"/>
      <c r="IR109" s="5"/>
    </row>
    <row r="110" spans="1:252" s="6" customFormat="1" ht="18" customHeight="1">
      <c r="A110" s="63">
        <v>25020100</v>
      </c>
      <c r="B110" s="34" t="s">
        <v>155</v>
      </c>
      <c r="C110" s="4">
        <f t="shared" si="4"/>
        <v>4836259</v>
      </c>
      <c r="D110" s="4"/>
      <c r="E110" s="1">
        <v>4836259</v>
      </c>
      <c r="F110" s="4"/>
      <c r="G110" s="5"/>
      <c r="H110" s="5"/>
      <c r="I110" s="5"/>
      <c r="J110" s="5"/>
      <c r="K110" s="5"/>
      <c r="IJ110" s="5"/>
      <c r="IK110" s="5"/>
      <c r="IL110" s="5"/>
      <c r="IM110" s="5"/>
      <c r="IN110" s="5"/>
      <c r="IO110" s="5"/>
      <c r="IP110" s="5"/>
      <c r="IQ110" s="5"/>
      <c r="IR110" s="5"/>
    </row>
    <row r="111" spans="1:252" s="6" customFormat="1" ht="96.75" customHeight="1" hidden="1">
      <c r="A111" s="2" t="s">
        <v>96</v>
      </c>
      <c r="B111" s="9" t="s">
        <v>97</v>
      </c>
      <c r="C111" s="4">
        <f t="shared" si="4"/>
        <v>0</v>
      </c>
      <c r="D111" s="4"/>
      <c r="E111" s="4"/>
      <c r="F111" s="4"/>
      <c r="G111" s="5"/>
      <c r="H111" s="5"/>
      <c r="I111" s="5"/>
      <c r="J111" s="5"/>
      <c r="K111" s="5"/>
      <c r="IJ111" s="5"/>
      <c r="IK111" s="5"/>
      <c r="IL111" s="5"/>
      <c r="IM111" s="5"/>
      <c r="IN111" s="5"/>
      <c r="IO111" s="5"/>
      <c r="IP111" s="5"/>
      <c r="IQ111" s="5"/>
      <c r="IR111" s="5"/>
    </row>
    <row r="112" spans="1:252" s="32" customFormat="1" ht="13.5">
      <c r="A112" s="85">
        <v>30000000</v>
      </c>
      <c r="B112" s="19" t="s">
        <v>12</v>
      </c>
      <c r="C112" s="15">
        <f t="shared" si="4"/>
        <v>3380384</v>
      </c>
      <c r="D112" s="15">
        <f>D113</f>
        <v>159018</v>
      </c>
      <c r="E112" s="15">
        <f>E117+E118</f>
        <v>3221366</v>
      </c>
      <c r="F112" s="15">
        <f>F117+F118</f>
        <v>3221366</v>
      </c>
      <c r="G112" s="31"/>
      <c r="H112" s="31"/>
      <c r="I112" s="31"/>
      <c r="J112" s="31"/>
      <c r="K112" s="31"/>
      <c r="IJ112" s="31"/>
      <c r="IK112" s="31"/>
      <c r="IL112" s="31"/>
      <c r="IM112" s="31"/>
      <c r="IN112" s="31"/>
      <c r="IO112" s="31"/>
      <c r="IP112" s="31"/>
      <c r="IQ112" s="31"/>
      <c r="IR112" s="31"/>
    </row>
    <row r="113" spans="1:252" s="6" customFormat="1" ht="13.5">
      <c r="A113" s="2">
        <v>31000000</v>
      </c>
      <c r="B113" s="9" t="s">
        <v>13</v>
      </c>
      <c r="C113" s="4">
        <f t="shared" si="4"/>
        <v>1793234</v>
      </c>
      <c r="D113" s="1">
        <f>D114+D116</f>
        <v>159018</v>
      </c>
      <c r="E113" s="1">
        <f>E117</f>
        <v>1634216</v>
      </c>
      <c r="F113" s="1">
        <f>F117</f>
        <v>1634216</v>
      </c>
      <c r="G113" s="5"/>
      <c r="H113" s="5"/>
      <c r="I113" s="5"/>
      <c r="J113" s="5"/>
      <c r="K113" s="5"/>
      <c r="IJ113" s="5"/>
      <c r="IK113" s="5"/>
      <c r="IL113" s="5"/>
      <c r="IM113" s="5"/>
      <c r="IN113" s="5"/>
      <c r="IO113" s="5"/>
      <c r="IP113" s="5"/>
      <c r="IQ113" s="5"/>
      <c r="IR113" s="5"/>
    </row>
    <row r="114" spans="1:252" s="6" customFormat="1" ht="69.75" customHeight="1">
      <c r="A114" s="2" t="s">
        <v>98</v>
      </c>
      <c r="B114" s="9" t="s">
        <v>99</v>
      </c>
      <c r="C114" s="4">
        <f t="shared" si="4"/>
        <v>159018</v>
      </c>
      <c r="D114" s="1">
        <f>D115</f>
        <v>159018</v>
      </c>
      <c r="E114" s="1"/>
      <c r="F114" s="1"/>
      <c r="G114" s="5"/>
      <c r="H114" s="5"/>
      <c r="I114" s="5"/>
      <c r="J114" s="5"/>
      <c r="K114" s="5"/>
      <c r="IJ114" s="5"/>
      <c r="IK114" s="5"/>
      <c r="IL114" s="5"/>
      <c r="IM114" s="5"/>
      <c r="IN114" s="5"/>
      <c r="IO114" s="5"/>
      <c r="IP114" s="5"/>
      <c r="IQ114" s="5"/>
      <c r="IR114" s="5"/>
    </row>
    <row r="115" spans="1:252" s="6" customFormat="1" ht="57.75" customHeight="1">
      <c r="A115" s="2" t="s">
        <v>100</v>
      </c>
      <c r="B115" s="9" t="s">
        <v>101</v>
      </c>
      <c r="C115" s="4">
        <f t="shared" si="4"/>
        <v>159018</v>
      </c>
      <c r="D115" s="1">
        <f>36900+122118</f>
        <v>159018</v>
      </c>
      <c r="E115" s="1"/>
      <c r="F115" s="1"/>
      <c r="G115" s="5"/>
      <c r="H115" s="5"/>
      <c r="I115" s="5"/>
      <c r="J115" s="5"/>
      <c r="K115" s="5"/>
      <c r="IJ115" s="5"/>
      <c r="IK115" s="5"/>
      <c r="IL115" s="5"/>
      <c r="IM115" s="5"/>
      <c r="IN115" s="5"/>
      <c r="IO115" s="5"/>
      <c r="IP115" s="5"/>
      <c r="IQ115" s="5"/>
      <c r="IR115" s="5"/>
    </row>
    <row r="116" spans="1:252" s="6" customFormat="1" ht="27.75" customHeight="1" hidden="1">
      <c r="A116" s="2" t="s">
        <v>102</v>
      </c>
      <c r="B116" s="9" t="s">
        <v>103</v>
      </c>
      <c r="C116" s="4">
        <f t="shared" si="4"/>
        <v>0</v>
      </c>
      <c r="D116" s="1"/>
      <c r="E116" s="1"/>
      <c r="F116" s="1"/>
      <c r="G116" s="5"/>
      <c r="H116" s="5"/>
      <c r="I116" s="5"/>
      <c r="J116" s="5"/>
      <c r="K116" s="5"/>
      <c r="IJ116" s="5"/>
      <c r="IK116" s="5"/>
      <c r="IL116" s="5"/>
      <c r="IM116" s="5"/>
      <c r="IN116" s="5"/>
      <c r="IO116" s="5"/>
      <c r="IP116" s="5"/>
      <c r="IQ116" s="5"/>
      <c r="IR116" s="5"/>
    </row>
    <row r="117" spans="1:252" s="36" customFormat="1" ht="42">
      <c r="A117" s="2" t="s">
        <v>104</v>
      </c>
      <c r="B117" s="9" t="s">
        <v>105</v>
      </c>
      <c r="C117" s="4">
        <f t="shared" si="4"/>
        <v>1634216</v>
      </c>
      <c r="D117" s="1"/>
      <c r="E117" s="1">
        <f>1000000+634216</f>
        <v>1634216</v>
      </c>
      <c r="F117" s="1">
        <f>E117</f>
        <v>1634216</v>
      </c>
      <c r="G117" s="35"/>
      <c r="H117" s="35"/>
      <c r="I117" s="35"/>
      <c r="J117" s="35"/>
      <c r="K117" s="35"/>
      <c r="IJ117" s="35"/>
      <c r="IK117" s="35"/>
      <c r="IL117" s="35"/>
      <c r="IM117" s="35"/>
      <c r="IN117" s="35"/>
      <c r="IO117" s="35"/>
      <c r="IP117" s="35"/>
      <c r="IQ117" s="35"/>
      <c r="IR117" s="35"/>
    </row>
    <row r="118" spans="1:252" s="6" customFormat="1" ht="18" customHeight="1">
      <c r="A118" s="13">
        <v>33000000</v>
      </c>
      <c r="B118" s="37" t="s">
        <v>116</v>
      </c>
      <c r="C118" s="7">
        <f t="shared" si="4"/>
        <v>1587150</v>
      </c>
      <c r="D118" s="8"/>
      <c r="E118" s="8">
        <f>E119</f>
        <v>1587150</v>
      </c>
      <c r="F118" s="8">
        <f>F119</f>
        <v>1587150</v>
      </c>
      <c r="G118" s="5"/>
      <c r="H118" s="5"/>
      <c r="I118" s="5"/>
      <c r="J118" s="5"/>
      <c r="K118" s="5"/>
      <c r="IJ118" s="5"/>
      <c r="IK118" s="5"/>
      <c r="IL118" s="5"/>
      <c r="IM118" s="5"/>
      <c r="IN118" s="5"/>
      <c r="IO118" s="5"/>
      <c r="IP118" s="5"/>
      <c r="IQ118" s="5"/>
      <c r="IR118" s="5"/>
    </row>
    <row r="119" spans="1:252" s="6" customFormat="1" ht="13.5" customHeight="1">
      <c r="A119" s="2" t="s">
        <v>106</v>
      </c>
      <c r="B119" s="9" t="s">
        <v>107</v>
      </c>
      <c r="C119" s="4">
        <f t="shared" si="4"/>
        <v>1587150</v>
      </c>
      <c r="D119" s="1"/>
      <c r="E119" s="1">
        <f>E120</f>
        <v>1587150</v>
      </c>
      <c r="F119" s="1">
        <f>F120</f>
        <v>1587150</v>
      </c>
      <c r="G119" s="5"/>
      <c r="H119" s="5"/>
      <c r="I119" s="5"/>
      <c r="J119" s="5"/>
      <c r="K119" s="5"/>
      <c r="IJ119" s="5"/>
      <c r="IK119" s="5"/>
      <c r="IL119" s="5"/>
      <c r="IM119" s="5"/>
      <c r="IN119" s="5"/>
      <c r="IO119" s="5"/>
      <c r="IP119" s="5"/>
      <c r="IQ119" s="5"/>
      <c r="IR119" s="5"/>
    </row>
    <row r="120" spans="1:252" s="6" customFormat="1" ht="69.75" customHeight="1">
      <c r="A120" s="2" t="s">
        <v>108</v>
      </c>
      <c r="B120" s="9" t="s">
        <v>109</v>
      </c>
      <c r="C120" s="4">
        <f t="shared" si="4"/>
        <v>1587150</v>
      </c>
      <c r="D120" s="1"/>
      <c r="E120" s="1">
        <f>530266+1056884</f>
        <v>1587150</v>
      </c>
      <c r="F120" s="1">
        <f>E120</f>
        <v>1587150</v>
      </c>
      <c r="G120" s="5"/>
      <c r="H120" s="5"/>
      <c r="I120" s="5"/>
      <c r="J120" s="5"/>
      <c r="K120" s="5"/>
      <c r="IJ120" s="5"/>
      <c r="IK120" s="5"/>
      <c r="IL120" s="5"/>
      <c r="IM120" s="5"/>
      <c r="IN120" s="5"/>
      <c r="IO120" s="5"/>
      <c r="IP120" s="5"/>
      <c r="IQ120" s="5"/>
      <c r="IR120" s="5"/>
    </row>
    <row r="121" spans="1:252" s="32" customFormat="1" ht="15" customHeight="1">
      <c r="A121" s="38">
        <v>50000000</v>
      </c>
      <c r="B121" s="39" t="s">
        <v>9</v>
      </c>
      <c r="C121" s="40">
        <f aca="true" t="shared" si="5" ref="C121:C131">D121+E121</f>
        <v>225000</v>
      </c>
      <c r="D121" s="8"/>
      <c r="E121" s="14">
        <f>E122</f>
        <v>225000</v>
      </c>
      <c r="F121" s="41"/>
      <c r="G121" s="31"/>
      <c r="H121" s="31"/>
      <c r="I121" s="31"/>
      <c r="J121" s="31"/>
      <c r="K121" s="31"/>
      <c r="IJ121" s="31"/>
      <c r="IK121" s="31"/>
      <c r="IL121" s="31"/>
      <c r="IM121" s="31"/>
      <c r="IN121" s="31"/>
      <c r="IO121" s="31"/>
      <c r="IP121" s="31"/>
      <c r="IQ121" s="31"/>
      <c r="IR121" s="31"/>
    </row>
    <row r="122" spans="1:252" s="32" customFormat="1" ht="18.75" customHeight="1">
      <c r="A122" s="42" t="s">
        <v>110</v>
      </c>
      <c r="B122" s="19" t="s">
        <v>111</v>
      </c>
      <c r="C122" s="15">
        <f t="shared" si="5"/>
        <v>225000</v>
      </c>
      <c r="D122" s="43"/>
      <c r="E122" s="44">
        <f>E123</f>
        <v>225000</v>
      </c>
      <c r="F122" s="43"/>
      <c r="G122" s="31"/>
      <c r="H122" s="31"/>
      <c r="I122" s="31"/>
      <c r="J122" s="31"/>
      <c r="K122" s="31"/>
      <c r="IJ122" s="31"/>
      <c r="IK122" s="31"/>
      <c r="IL122" s="31"/>
      <c r="IM122" s="31"/>
      <c r="IN122" s="31"/>
      <c r="IO122" s="31"/>
      <c r="IP122" s="31"/>
      <c r="IQ122" s="31"/>
      <c r="IR122" s="31"/>
    </row>
    <row r="123" spans="1:252" s="32" customFormat="1" ht="48" customHeight="1">
      <c r="A123" s="2">
        <v>50110000</v>
      </c>
      <c r="B123" s="45" t="s">
        <v>112</v>
      </c>
      <c r="C123" s="4">
        <f t="shared" si="5"/>
        <v>225000</v>
      </c>
      <c r="D123" s="46"/>
      <c r="E123" s="1">
        <v>225000</v>
      </c>
      <c r="F123" s="46"/>
      <c r="G123" s="31"/>
      <c r="H123" s="31"/>
      <c r="I123" s="31"/>
      <c r="J123" s="31"/>
      <c r="K123" s="31"/>
      <c r="IJ123" s="31"/>
      <c r="IK123" s="31"/>
      <c r="IL123" s="31"/>
      <c r="IM123" s="31"/>
      <c r="IN123" s="31"/>
      <c r="IO123" s="31"/>
      <c r="IP123" s="31"/>
      <c r="IQ123" s="31"/>
      <c r="IR123" s="31"/>
    </row>
    <row r="124" spans="1:252" s="50" customFormat="1" ht="34.5" customHeight="1">
      <c r="A124" s="47"/>
      <c r="B124" s="48" t="s">
        <v>153</v>
      </c>
      <c r="C124" s="15">
        <f t="shared" si="5"/>
        <v>2863323674</v>
      </c>
      <c r="D124" s="21">
        <f>D112+D64+D14</f>
        <v>2755206778</v>
      </c>
      <c r="E124" s="21">
        <f>E112+E64+E14+E121</f>
        <v>108116896</v>
      </c>
      <c r="F124" s="21">
        <f>F112+F64+F14</f>
        <v>4880739</v>
      </c>
      <c r="G124" s="49"/>
      <c r="H124" s="49"/>
      <c r="I124" s="49"/>
      <c r="J124" s="49"/>
      <c r="K124" s="49"/>
      <c r="IJ124" s="49"/>
      <c r="IK124" s="49"/>
      <c r="IL124" s="49"/>
      <c r="IM124" s="49"/>
      <c r="IN124" s="49"/>
      <c r="IO124" s="49"/>
      <c r="IP124" s="49"/>
      <c r="IQ124" s="49"/>
      <c r="IR124" s="49"/>
    </row>
    <row r="125" spans="1:252" s="53" customFormat="1" ht="13.5" customHeight="1">
      <c r="A125" s="47">
        <v>40000000</v>
      </c>
      <c r="B125" s="51" t="s">
        <v>1</v>
      </c>
      <c r="C125" s="15">
        <f t="shared" si="5"/>
        <v>1044049526.15</v>
      </c>
      <c r="D125" s="21">
        <f>D126</f>
        <v>550536958.15</v>
      </c>
      <c r="E125" s="21">
        <f>E199+E126</f>
        <v>493512568</v>
      </c>
      <c r="F125" s="21">
        <f>F126</f>
        <v>980400</v>
      </c>
      <c r="G125" s="72"/>
      <c r="H125" s="52"/>
      <c r="I125" s="52"/>
      <c r="J125" s="52"/>
      <c r="K125" s="52"/>
      <c r="IJ125" s="52"/>
      <c r="IK125" s="52"/>
      <c r="IL125" s="52"/>
      <c r="IM125" s="52"/>
      <c r="IN125" s="52"/>
      <c r="IO125" s="52"/>
      <c r="IP125" s="52"/>
      <c r="IQ125" s="52"/>
      <c r="IR125" s="52"/>
    </row>
    <row r="126" spans="1:252" s="50" customFormat="1" ht="13.5">
      <c r="A126" s="47">
        <v>41000000</v>
      </c>
      <c r="B126" s="48" t="s">
        <v>17</v>
      </c>
      <c r="C126" s="15">
        <f t="shared" si="5"/>
        <v>1039459526.15</v>
      </c>
      <c r="D126" s="21">
        <f>D129+D134+D132+D127</f>
        <v>550536958.15</v>
      </c>
      <c r="E126" s="21">
        <f>E129+E134+E132</f>
        <v>488922568</v>
      </c>
      <c r="F126" s="21">
        <f>F129+F134+F132</f>
        <v>980400</v>
      </c>
      <c r="G126" s="49"/>
      <c r="H126" s="49"/>
      <c r="I126" s="49"/>
      <c r="J126" s="49"/>
      <c r="K126" s="49"/>
      <c r="IJ126" s="49"/>
      <c r="IK126" s="49"/>
      <c r="IL126" s="49"/>
      <c r="IM126" s="49"/>
      <c r="IN126" s="49"/>
      <c r="IO126" s="49"/>
      <c r="IP126" s="49"/>
      <c r="IQ126" s="49"/>
      <c r="IR126" s="49"/>
    </row>
    <row r="127" spans="1:252" s="50" customFormat="1" ht="13.5">
      <c r="A127" s="47">
        <v>41020000</v>
      </c>
      <c r="B127" s="48" t="s">
        <v>215</v>
      </c>
      <c r="C127" s="15">
        <f t="shared" si="5"/>
        <v>7344000</v>
      </c>
      <c r="D127" s="21">
        <f>D128</f>
        <v>7344000</v>
      </c>
      <c r="E127" s="21"/>
      <c r="F127" s="21"/>
      <c r="G127" s="49"/>
      <c r="H127" s="49"/>
      <c r="I127" s="49"/>
      <c r="J127" s="49"/>
      <c r="K127" s="49"/>
      <c r="IJ127" s="49"/>
      <c r="IK127" s="49"/>
      <c r="IL127" s="49"/>
      <c r="IM127" s="49"/>
      <c r="IN127" s="49"/>
      <c r="IO127" s="49"/>
      <c r="IP127" s="49"/>
      <c r="IQ127" s="49"/>
      <c r="IR127" s="49"/>
    </row>
    <row r="128" spans="1:252" s="50" customFormat="1" ht="84">
      <c r="A128" s="27">
        <v>41021400</v>
      </c>
      <c r="B128" s="9" t="s">
        <v>216</v>
      </c>
      <c r="C128" s="4">
        <f t="shared" si="5"/>
        <v>7344000</v>
      </c>
      <c r="D128" s="1">
        <v>7344000</v>
      </c>
      <c r="E128" s="1"/>
      <c r="F128" s="1"/>
      <c r="G128" s="49"/>
      <c r="H128" s="49"/>
      <c r="I128" s="49"/>
      <c r="J128" s="49"/>
      <c r="K128" s="49"/>
      <c r="IJ128" s="49"/>
      <c r="IK128" s="49"/>
      <c r="IL128" s="49"/>
      <c r="IM128" s="49"/>
      <c r="IN128" s="49"/>
      <c r="IO128" s="49"/>
      <c r="IP128" s="49"/>
      <c r="IQ128" s="49"/>
      <c r="IR128" s="49"/>
    </row>
    <row r="129" spans="1:252" s="50" customFormat="1" ht="20.25" customHeight="1">
      <c r="A129" s="47">
        <v>41030000</v>
      </c>
      <c r="B129" s="48" t="s">
        <v>139</v>
      </c>
      <c r="C129" s="15">
        <f t="shared" si="5"/>
        <v>873819800</v>
      </c>
      <c r="D129" s="21">
        <f>D130+D131</f>
        <v>473819800</v>
      </c>
      <c r="E129" s="21">
        <f>E131</f>
        <v>400000000</v>
      </c>
      <c r="F129" s="21"/>
      <c r="G129" s="115"/>
      <c r="H129" s="49"/>
      <c r="I129" s="49"/>
      <c r="J129" s="49"/>
      <c r="K129" s="49"/>
      <c r="IJ129" s="49"/>
      <c r="IK129" s="49"/>
      <c r="IL129" s="49"/>
      <c r="IM129" s="49"/>
      <c r="IN129" s="49"/>
      <c r="IO129" s="49"/>
      <c r="IP129" s="49"/>
      <c r="IQ129" s="49"/>
      <c r="IR129" s="49"/>
    </row>
    <row r="130" spans="1:252" s="6" customFormat="1" ht="28.5" customHeight="1">
      <c r="A130" s="2">
        <v>41033900</v>
      </c>
      <c r="B130" s="9" t="s">
        <v>127</v>
      </c>
      <c r="C130" s="4">
        <f t="shared" si="5"/>
        <v>473819800</v>
      </c>
      <c r="D130" s="1">
        <f>473793700+26100</f>
        <v>473819800</v>
      </c>
      <c r="E130" s="1"/>
      <c r="F130" s="1"/>
      <c r="G130" s="5"/>
      <c r="H130" s="5"/>
      <c r="I130" s="5"/>
      <c r="J130" s="5"/>
      <c r="K130" s="5"/>
      <c r="IJ130" s="5"/>
      <c r="IK130" s="5"/>
      <c r="IL130" s="5"/>
      <c r="IM130" s="5"/>
      <c r="IN130" s="5"/>
      <c r="IO130" s="5"/>
      <c r="IP130" s="5"/>
      <c r="IQ130" s="5"/>
      <c r="IR130" s="5"/>
    </row>
    <row r="131" spans="1:252" s="6" customFormat="1" ht="52.5" customHeight="1">
      <c r="A131" s="2">
        <v>41034700</v>
      </c>
      <c r="B131" s="9" t="s">
        <v>218</v>
      </c>
      <c r="C131" s="4">
        <f t="shared" si="5"/>
        <v>400000000</v>
      </c>
      <c r="D131" s="1"/>
      <c r="E131" s="1">
        <f>200000000+200000000</f>
        <v>400000000</v>
      </c>
      <c r="F131" s="1"/>
      <c r="G131" s="5"/>
      <c r="H131" s="5"/>
      <c r="I131" s="5"/>
      <c r="J131" s="5"/>
      <c r="K131" s="5"/>
      <c r="IJ131" s="5"/>
      <c r="IK131" s="5"/>
      <c r="IL131" s="5"/>
      <c r="IM131" s="5"/>
      <c r="IN131" s="5"/>
      <c r="IO131" s="5"/>
      <c r="IP131" s="5"/>
      <c r="IQ131" s="5"/>
      <c r="IR131" s="5"/>
    </row>
    <row r="132" spans="1:252" s="104" customFormat="1" ht="27.75" customHeight="1" hidden="1">
      <c r="A132" s="87">
        <v>41040000</v>
      </c>
      <c r="B132" s="78" t="s">
        <v>136</v>
      </c>
      <c r="C132" s="79">
        <f>D132</f>
        <v>0</v>
      </c>
      <c r="D132" s="80">
        <f>D133</f>
        <v>0</v>
      </c>
      <c r="E132" s="80"/>
      <c r="F132" s="80"/>
      <c r="G132" s="110"/>
      <c r="H132" s="103"/>
      <c r="I132" s="103"/>
      <c r="J132" s="103"/>
      <c r="K132" s="103"/>
      <c r="IJ132" s="103"/>
      <c r="IK132" s="103"/>
      <c r="IL132" s="103"/>
      <c r="IM132" s="103"/>
      <c r="IN132" s="103"/>
      <c r="IO132" s="103"/>
      <c r="IP132" s="103"/>
      <c r="IQ132" s="103"/>
      <c r="IR132" s="103"/>
    </row>
    <row r="133" spans="1:252" s="113" customFormat="1" ht="60" customHeight="1" hidden="1">
      <c r="A133" s="111">
        <v>41040200</v>
      </c>
      <c r="B133" s="68" t="s">
        <v>131</v>
      </c>
      <c r="C133" s="81">
        <f>D133</f>
        <v>0</v>
      </c>
      <c r="D133" s="82"/>
      <c r="E133" s="82"/>
      <c r="F133" s="82"/>
      <c r="G133" s="112"/>
      <c r="H133" s="112"/>
      <c r="I133" s="112"/>
      <c r="J133" s="112"/>
      <c r="K133" s="112"/>
      <c r="IJ133" s="112"/>
      <c r="IK133" s="112"/>
      <c r="IL133" s="112"/>
      <c r="IM133" s="112"/>
      <c r="IN133" s="112"/>
      <c r="IO133" s="112"/>
      <c r="IP133" s="112"/>
      <c r="IQ133" s="112"/>
      <c r="IR133" s="112"/>
    </row>
    <row r="134" spans="1:252" s="50" customFormat="1" ht="27.75" customHeight="1">
      <c r="A134" s="47">
        <v>41050000</v>
      </c>
      <c r="B134" s="48" t="s">
        <v>132</v>
      </c>
      <c r="C134" s="15">
        <f aca="true" t="shared" si="6" ref="C134:C166">D134+E134</f>
        <v>158295726.15</v>
      </c>
      <c r="D134" s="21">
        <f>D157+D165+D181+D168+D144+D150+D195+D167+D153+D138+D196+D197+D135+D136+D137+D164</f>
        <v>69373158.15</v>
      </c>
      <c r="E134" s="21">
        <f>E157+E165+E181+E168+E144+E150+E195+E167+E166+E198+E138</f>
        <v>88922568</v>
      </c>
      <c r="F134" s="21">
        <f>F181</f>
        <v>980400</v>
      </c>
      <c r="G134" s="49"/>
      <c r="H134" s="49"/>
      <c r="I134" s="49"/>
      <c r="J134" s="49"/>
      <c r="K134" s="49"/>
      <c r="IJ134" s="49"/>
      <c r="IK134" s="49"/>
      <c r="IL134" s="49"/>
      <c r="IM134" s="49"/>
      <c r="IN134" s="49"/>
      <c r="IO134" s="49"/>
      <c r="IP134" s="49"/>
      <c r="IQ134" s="49"/>
      <c r="IR134" s="49"/>
    </row>
    <row r="135" spans="1:252" s="6" customFormat="1" ht="288.75" customHeight="1">
      <c r="A135" s="2">
        <v>41050400</v>
      </c>
      <c r="B135" s="67" t="s">
        <v>220</v>
      </c>
      <c r="C135" s="4">
        <f t="shared" si="6"/>
        <v>11681442.22</v>
      </c>
      <c r="D135" s="1">
        <f>11508703.3+0.01+172738.91</f>
        <v>11681442.22</v>
      </c>
      <c r="E135" s="1"/>
      <c r="F135" s="1"/>
      <c r="G135" s="5"/>
      <c r="H135" s="5"/>
      <c r="I135" s="5"/>
      <c r="J135" s="5"/>
      <c r="K135" s="5"/>
      <c r="IJ135" s="5"/>
      <c r="IK135" s="5"/>
      <c r="IL135" s="5"/>
      <c r="IM135" s="5"/>
      <c r="IN135" s="5"/>
      <c r="IO135" s="5"/>
      <c r="IP135" s="5"/>
      <c r="IQ135" s="5"/>
      <c r="IR135" s="5"/>
    </row>
    <row r="136" spans="1:252" s="6" customFormat="1" ht="195.75">
      <c r="A136" s="2">
        <v>41050500</v>
      </c>
      <c r="B136" s="67" t="s">
        <v>221</v>
      </c>
      <c r="C136" s="4">
        <f t="shared" si="6"/>
        <v>8499718.43</v>
      </c>
      <c r="D136" s="1">
        <f>6347716.55+2152001.88</f>
        <v>8499718.43</v>
      </c>
      <c r="E136" s="1"/>
      <c r="F136" s="1"/>
      <c r="G136" s="5"/>
      <c r="H136" s="5"/>
      <c r="I136" s="5"/>
      <c r="J136" s="5"/>
      <c r="K136" s="5"/>
      <c r="IJ136" s="5"/>
      <c r="IK136" s="5"/>
      <c r="IL136" s="5"/>
      <c r="IM136" s="5"/>
      <c r="IN136" s="5"/>
      <c r="IO136" s="5"/>
      <c r="IP136" s="5"/>
      <c r="IQ136" s="5"/>
      <c r="IR136" s="5"/>
    </row>
    <row r="137" spans="1:252" s="6" customFormat="1" ht="261" customHeight="1">
      <c r="A137" s="2">
        <v>41050600</v>
      </c>
      <c r="B137" s="67" t="s">
        <v>222</v>
      </c>
      <c r="C137" s="4">
        <f t="shared" si="6"/>
        <v>10238203.67</v>
      </c>
      <c r="D137" s="1">
        <f>5160986.75+4769293.17+307923.75</f>
        <v>10238203.67</v>
      </c>
      <c r="E137" s="1"/>
      <c r="F137" s="1"/>
      <c r="G137" s="5"/>
      <c r="H137" s="5"/>
      <c r="I137" s="5"/>
      <c r="J137" s="5"/>
      <c r="K137" s="5"/>
      <c r="IJ137" s="5"/>
      <c r="IK137" s="5"/>
      <c r="IL137" s="5"/>
      <c r="IM137" s="5"/>
      <c r="IN137" s="5"/>
      <c r="IO137" s="5"/>
      <c r="IP137" s="5"/>
      <c r="IQ137" s="5"/>
      <c r="IR137" s="5"/>
    </row>
    <row r="138" spans="1:252" s="6" customFormat="1" ht="42.75" customHeight="1">
      <c r="A138" s="2">
        <v>41051000</v>
      </c>
      <c r="B138" s="67" t="s">
        <v>158</v>
      </c>
      <c r="C138" s="4">
        <f t="shared" si="6"/>
        <v>6146189.9399999995</v>
      </c>
      <c r="D138" s="1">
        <f>D140+D139</f>
        <v>3348277.94</v>
      </c>
      <c r="E138" s="1">
        <f>E141+E142+E143</f>
        <v>2797912</v>
      </c>
      <c r="F138" s="1"/>
      <c r="G138" s="5"/>
      <c r="H138" s="5"/>
      <c r="I138" s="5"/>
      <c r="J138" s="5"/>
      <c r="K138" s="5"/>
      <c r="IJ138" s="5"/>
      <c r="IK138" s="5"/>
      <c r="IL138" s="5"/>
      <c r="IM138" s="5"/>
      <c r="IN138" s="5"/>
      <c r="IO138" s="5"/>
      <c r="IP138" s="5"/>
      <c r="IQ138" s="5"/>
      <c r="IR138" s="5"/>
    </row>
    <row r="139" spans="1:252" s="102" customFormat="1" ht="49.5" customHeight="1" hidden="1">
      <c r="A139" s="97"/>
      <c r="B139" s="117" t="s">
        <v>179</v>
      </c>
      <c r="C139" s="99">
        <f>D139</f>
        <v>1743560</v>
      </c>
      <c r="D139" s="100">
        <v>1743560</v>
      </c>
      <c r="E139" s="100"/>
      <c r="F139" s="100"/>
      <c r="G139" s="101"/>
      <c r="H139" s="101"/>
      <c r="I139" s="101"/>
      <c r="J139" s="101"/>
      <c r="K139" s="101"/>
      <c r="IJ139" s="101"/>
      <c r="IK139" s="101"/>
      <c r="IL139" s="101"/>
      <c r="IM139" s="101"/>
      <c r="IN139" s="101"/>
      <c r="IO139" s="101"/>
      <c r="IP139" s="101"/>
      <c r="IQ139" s="101"/>
      <c r="IR139" s="101"/>
    </row>
    <row r="140" spans="1:252" s="102" customFormat="1" ht="49.5" customHeight="1" hidden="1">
      <c r="A140" s="97"/>
      <c r="B140" s="117" t="s">
        <v>172</v>
      </c>
      <c r="C140" s="99">
        <f t="shared" si="6"/>
        <v>1604717.94</v>
      </c>
      <c r="D140" s="100">
        <f>1783020-178302.06</f>
        <v>1604717.94</v>
      </c>
      <c r="E140" s="100"/>
      <c r="F140" s="100"/>
      <c r="G140" s="101"/>
      <c r="H140" s="101"/>
      <c r="I140" s="101"/>
      <c r="J140" s="101"/>
      <c r="K140" s="101"/>
      <c r="IJ140" s="101"/>
      <c r="IK140" s="101"/>
      <c r="IL140" s="101"/>
      <c r="IM140" s="101"/>
      <c r="IN140" s="101"/>
      <c r="IO140" s="101"/>
      <c r="IP140" s="101"/>
      <c r="IQ140" s="101"/>
      <c r="IR140" s="101"/>
    </row>
    <row r="141" spans="1:252" s="91" customFormat="1" ht="95.25" customHeight="1" hidden="1">
      <c r="A141" s="88"/>
      <c r="B141" s="98" t="s">
        <v>228</v>
      </c>
      <c r="C141" s="99">
        <f t="shared" si="6"/>
        <v>1672428</v>
      </c>
      <c r="D141" s="100"/>
      <c r="E141" s="100">
        <v>1672428</v>
      </c>
      <c r="F141" s="82"/>
      <c r="G141" s="90"/>
      <c r="H141" s="90"/>
      <c r="I141" s="90"/>
      <c r="J141" s="90"/>
      <c r="K141" s="90"/>
      <c r="IJ141" s="90"/>
      <c r="IK141" s="90"/>
      <c r="IL141" s="90"/>
      <c r="IM141" s="90"/>
      <c r="IN141" s="90"/>
      <c r="IO141" s="90"/>
      <c r="IP141" s="90"/>
      <c r="IQ141" s="90"/>
      <c r="IR141" s="90"/>
    </row>
    <row r="142" spans="1:252" s="91" customFormat="1" ht="57" customHeight="1" hidden="1">
      <c r="A142" s="88"/>
      <c r="B142" s="98" t="s">
        <v>229</v>
      </c>
      <c r="C142" s="99">
        <f t="shared" si="6"/>
        <v>800000</v>
      </c>
      <c r="D142" s="100"/>
      <c r="E142" s="100">
        <v>800000</v>
      </c>
      <c r="F142" s="82"/>
      <c r="G142" s="90"/>
      <c r="H142" s="90"/>
      <c r="I142" s="90"/>
      <c r="J142" s="90"/>
      <c r="K142" s="90"/>
      <c r="IJ142" s="90"/>
      <c r="IK142" s="90"/>
      <c r="IL142" s="90"/>
      <c r="IM142" s="90"/>
      <c r="IN142" s="90"/>
      <c r="IO142" s="90"/>
      <c r="IP142" s="90"/>
      <c r="IQ142" s="90"/>
      <c r="IR142" s="90"/>
    </row>
    <row r="143" spans="1:252" s="91" customFormat="1" ht="58.5" customHeight="1" hidden="1">
      <c r="A143" s="88"/>
      <c r="B143" s="98" t="s">
        <v>230</v>
      </c>
      <c r="C143" s="99">
        <f t="shared" si="6"/>
        <v>325484</v>
      </c>
      <c r="D143" s="100"/>
      <c r="E143" s="100">
        <v>325484</v>
      </c>
      <c r="F143" s="82"/>
      <c r="G143" s="90"/>
      <c r="H143" s="90"/>
      <c r="I143" s="90"/>
      <c r="J143" s="90"/>
      <c r="K143" s="90"/>
      <c r="IJ143" s="90"/>
      <c r="IK143" s="90"/>
      <c r="IL143" s="90"/>
      <c r="IM143" s="90"/>
      <c r="IN143" s="90"/>
      <c r="IO143" s="90"/>
      <c r="IP143" s="90"/>
      <c r="IQ143" s="90"/>
      <c r="IR143" s="90"/>
    </row>
    <row r="144" spans="1:252" s="91" customFormat="1" ht="43.5" customHeight="1" hidden="1">
      <c r="A144" s="88">
        <v>41051100</v>
      </c>
      <c r="B144" s="89" t="s">
        <v>164</v>
      </c>
      <c r="C144" s="81">
        <f t="shared" si="6"/>
        <v>0</v>
      </c>
      <c r="D144" s="82">
        <f>D148+D149+D145+D147+D146</f>
        <v>0</v>
      </c>
      <c r="E144" s="82">
        <f>E148+E149+E145+E147</f>
        <v>0</v>
      </c>
      <c r="F144" s="82">
        <f>F148+F149+F145+F147</f>
        <v>0</v>
      </c>
      <c r="G144" s="90"/>
      <c r="H144" s="90"/>
      <c r="I144" s="90"/>
      <c r="J144" s="90"/>
      <c r="K144" s="90"/>
      <c r="IJ144" s="90"/>
      <c r="IK144" s="90"/>
      <c r="IL144" s="90"/>
      <c r="IM144" s="90"/>
      <c r="IN144" s="90"/>
      <c r="IO144" s="90"/>
      <c r="IP144" s="90"/>
      <c r="IQ144" s="90"/>
      <c r="IR144" s="90"/>
    </row>
    <row r="145" spans="1:252" s="91" customFormat="1" ht="51" customHeight="1" hidden="1">
      <c r="A145" s="92"/>
      <c r="B145" s="89" t="s">
        <v>170</v>
      </c>
      <c r="C145" s="81">
        <f t="shared" si="6"/>
        <v>0</v>
      </c>
      <c r="D145" s="82"/>
      <c r="E145" s="82"/>
      <c r="F145" s="82">
        <f>E145</f>
        <v>0</v>
      </c>
      <c r="G145" s="90"/>
      <c r="H145" s="90"/>
      <c r="I145" s="90"/>
      <c r="J145" s="90"/>
      <c r="K145" s="90"/>
      <c r="IJ145" s="90"/>
      <c r="IK145" s="90"/>
      <c r="IL145" s="90"/>
      <c r="IM145" s="90"/>
      <c r="IN145" s="90"/>
      <c r="IO145" s="90"/>
      <c r="IP145" s="90"/>
      <c r="IQ145" s="90"/>
      <c r="IR145" s="90"/>
    </row>
    <row r="146" spans="1:252" s="91" customFormat="1" ht="54.75" customHeight="1" hidden="1">
      <c r="A146" s="93"/>
      <c r="B146" s="89" t="s">
        <v>165</v>
      </c>
      <c r="C146" s="81">
        <f t="shared" si="6"/>
        <v>0</v>
      </c>
      <c r="D146" s="82"/>
      <c r="E146" s="82"/>
      <c r="F146" s="82"/>
      <c r="G146" s="90"/>
      <c r="H146" s="90"/>
      <c r="I146" s="90"/>
      <c r="J146" s="90"/>
      <c r="K146" s="90"/>
      <c r="IJ146" s="90"/>
      <c r="IK146" s="90"/>
      <c r="IL146" s="90"/>
      <c r="IM146" s="90"/>
      <c r="IN146" s="90"/>
      <c r="IO146" s="90"/>
      <c r="IP146" s="90"/>
      <c r="IQ146" s="90"/>
      <c r="IR146" s="90"/>
    </row>
    <row r="147" spans="1:252" s="91" customFormat="1" ht="79.5" customHeight="1" hidden="1">
      <c r="A147" s="93"/>
      <c r="B147" s="89" t="s">
        <v>145</v>
      </c>
      <c r="C147" s="81">
        <f t="shared" si="6"/>
        <v>0</v>
      </c>
      <c r="D147" s="82"/>
      <c r="E147" s="82"/>
      <c r="F147" s="82"/>
      <c r="G147" s="90"/>
      <c r="H147" s="90"/>
      <c r="I147" s="90"/>
      <c r="J147" s="90"/>
      <c r="K147" s="90"/>
      <c r="IJ147" s="90"/>
      <c r="IK147" s="90"/>
      <c r="IL147" s="90"/>
      <c r="IM147" s="90"/>
      <c r="IN147" s="90"/>
      <c r="IO147" s="90"/>
      <c r="IP147" s="90"/>
      <c r="IQ147" s="90"/>
      <c r="IR147" s="90"/>
    </row>
    <row r="148" spans="1:252" s="91" customFormat="1" ht="56.25" customHeight="1" hidden="1">
      <c r="A148" s="93"/>
      <c r="B148" s="89" t="s">
        <v>140</v>
      </c>
      <c r="C148" s="81">
        <f t="shared" si="6"/>
        <v>0</v>
      </c>
      <c r="D148" s="82"/>
      <c r="E148" s="82"/>
      <c r="F148" s="82"/>
      <c r="G148" s="90"/>
      <c r="H148" s="90"/>
      <c r="I148" s="90"/>
      <c r="J148" s="90"/>
      <c r="K148" s="90"/>
      <c r="IJ148" s="90"/>
      <c r="IK148" s="90"/>
      <c r="IL148" s="90"/>
      <c r="IM148" s="90"/>
      <c r="IN148" s="90"/>
      <c r="IO148" s="90"/>
      <c r="IP148" s="90"/>
      <c r="IQ148" s="90"/>
      <c r="IR148" s="90"/>
    </row>
    <row r="149" spans="1:252" s="91" customFormat="1" ht="43.5" customHeight="1" hidden="1">
      <c r="A149" s="69"/>
      <c r="B149" s="89" t="s">
        <v>143</v>
      </c>
      <c r="C149" s="81">
        <f t="shared" si="6"/>
        <v>0</v>
      </c>
      <c r="D149" s="82"/>
      <c r="E149" s="82"/>
      <c r="F149" s="82"/>
      <c r="G149" s="90"/>
      <c r="H149" s="90"/>
      <c r="I149" s="90"/>
      <c r="J149" s="90"/>
      <c r="K149" s="90"/>
      <c r="IJ149" s="90"/>
      <c r="IK149" s="90"/>
      <c r="IL149" s="90"/>
      <c r="IM149" s="90"/>
      <c r="IN149" s="90"/>
      <c r="IO149" s="90"/>
      <c r="IP149" s="90"/>
      <c r="IQ149" s="90"/>
      <c r="IR149" s="90"/>
    </row>
    <row r="150" spans="1:252" s="6" customFormat="1" ht="55.5" customHeight="1">
      <c r="A150" s="2">
        <v>41051200</v>
      </c>
      <c r="B150" s="67" t="s">
        <v>159</v>
      </c>
      <c r="C150" s="4">
        <f t="shared" si="6"/>
        <v>1822724</v>
      </c>
      <c r="D150" s="1">
        <f>D151+D152</f>
        <v>1822724</v>
      </c>
      <c r="E150" s="1"/>
      <c r="F150" s="1"/>
      <c r="G150" s="5"/>
      <c r="H150" s="5"/>
      <c r="I150" s="5"/>
      <c r="J150" s="5"/>
      <c r="K150" s="5"/>
      <c r="IJ150" s="5"/>
      <c r="IK150" s="5"/>
      <c r="IL150" s="5"/>
      <c r="IM150" s="5"/>
      <c r="IN150" s="5"/>
      <c r="IO150" s="5"/>
      <c r="IP150" s="5"/>
      <c r="IQ150" s="5"/>
      <c r="IR150" s="5"/>
    </row>
    <row r="151" spans="1:252" s="91" customFormat="1" ht="67.5" customHeight="1" hidden="1">
      <c r="A151" s="92"/>
      <c r="B151" s="89" t="s">
        <v>217</v>
      </c>
      <c r="C151" s="4">
        <f t="shared" si="6"/>
        <v>1822724</v>
      </c>
      <c r="D151" s="82">
        <v>1822724</v>
      </c>
      <c r="E151" s="82"/>
      <c r="F151" s="82"/>
      <c r="G151" s="90"/>
      <c r="H151" s="90"/>
      <c r="I151" s="90"/>
      <c r="J151" s="90"/>
      <c r="K151" s="90"/>
      <c r="IJ151" s="90"/>
      <c r="IK151" s="90"/>
      <c r="IL151" s="90"/>
      <c r="IM151" s="90"/>
      <c r="IN151" s="90"/>
      <c r="IO151" s="90"/>
      <c r="IP151" s="90"/>
      <c r="IQ151" s="90"/>
      <c r="IR151" s="90"/>
    </row>
    <row r="152" spans="1:252" s="91" customFormat="1" ht="56.25" customHeight="1" hidden="1">
      <c r="A152" s="93"/>
      <c r="B152" s="89" t="s">
        <v>180</v>
      </c>
      <c r="C152" s="4">
        <f t="shared" si="6"/>
        <v>0</v>
      </c>
      <c r="D152" s="82"/>
      <c r="E152" s="82"/>
      <c r="F152" s="82"/>
      <c r="G152" s="90"/>
      <c r="H152" s="90"/>
      <c r="I152" s="90"/>
      <c r="J152" s="90"/>
      <c r="K152" s="90"/>
      <c r="IJ152" s="90"/>
      <c r="IK152" s="90"/>
      <c r="IL152" s="90"/>
      <c r="IM152" s="90"/>
      <c r="IN152" s="90"/>
      <c r="IO152" s="90"/>
      <c r="IP152" s="90"/>
      <c r="IQ152" s="90"/>
      <c r="IR152" s="90"/>
    </row>
    <row r="153" spans="1:252" s="91" customFormat="1" ht="62.25" customHeight="1" hidden="1">
      <c r="A153" s="88">
        <v>41051400</v>
      </c>
      <c r="B153" s="89" t="s">
        <v>167</v>
      </c>
      <c r="C153" s="4">
        <f t="shared" si="6"/>
        <v>0</v>
      </c>
      <c r="D153" s="82">
        <f>D154+D155+D156</f>
        <v>0</v>
      </c>
      <c r="E153" s="82"/>
      <c r="F153" s="82"/>
      <c r="G153" s="90"/>
      <c r="H153" s="90"/>
      <c r="I153" s="90"/>
      <c r="J153" s="90"/>
      <c r="K153" s="90"/>
      <c r="IJ153" s="90"/>
      <c r="IK153" s="90"/>
      <c r="IL153" s="90"/>
      <c r="IM153" s="90"/>
      <c r="IN153" s="90"/>
      <c r="IO153" s="90"/>
      <c r="IP153" s="90"/>
      <c r="IQ153" s="90"/>
      <c r="IR153" s="90"/>
    </row>
    <row r="154" spans="1:252" s="91" customFormat="1" ht="61.5" customHeight="1" hidden="1">
      <c r="A154" s="88"/>
      <c r="B154" s="89" t="s">
        <v>171</v>
      </c>
      <c r="C154" s="4">
        <f t="shared" si="6"/>
        <v>0</v>
      </c>
      <c r="D154" s="82"/>
      <c r="E154" s="82"/>
      <c r="F154" s="82"/>
      <c r="G154" s="90"/>
      <c r="H154" s="90"/>
      <c r="I154" s="90"/>
      <c r="J154" s="90"/>
      <c r="K154" s="90"/>
      <c r="IJ154" s="90"/>
      <c r="IK154" s="90"/>
      <c r="IL154" s="90"/>
      <c r="IM154" s="90"/>
      <c r="IN154" s="90"/>
      <c r="IO154" s="90"/>
      <c r="IP154" s="90"/>
      <c r="IQ154" s="90"/>
      <c r="IR154" s="90"/>
    </row>
    <row r="155" spans="1:252" s="91" customFormat="1" ht="27.75" customHeight="1" hidden="1">
      <c r="A155" s="93"/>
      <c r="B155" s="89" t="s">
        <v>146</v>
      </c>
      <c r="C155" s="4">
        <f t="shared" si="6"/>
        <v>0</v>
      </c>
      <c r="D155" s="82"/>
      <c r="E155" s="82"/>
      <c r="F155" s="82"/>
      <c r="G155" s="90"/>
      <c r="H155" s="90"/>
      <c r="I155" s="90"/>
      <c r="J155" s="90"/>
      <c r="K155" s="90"/>
      <c r="IJ155" s="90"/>
      <c r="IK155" s="90"/>
      <c r="IL155" s="90"/>
      <c r="IM155" s="90"/>
      <c r="IN155" s="90"/>
      <c r="IO155" s="90"/>
      <c r="IP155" s="90"/>
      <c r="IQ155" s="90"/>
      <c r="IR155" s="90"/>
    </row>
    <row r="156" spans="1:252" s="91" customFormat="1" ht="48" customHeight="1" hidden="1">
      <c r="A156" s="69"/>
      <c r="B156" s="89" t="s">
        <v>168</v>
      </c>
      <c r="C156" s="4">
        <f t="shared" si="6"/>
        <v>0</v>
      </c>
      <c r="D156" s="82"/>
      <c r="E156" s="82"/>
      <c r="F156" s="82"/>
      <c r="G156" s="90"/>
      <c r="H156" s="90"/>
      <c r="I156" s="90"/>
      <c r="J156" s="90"/>
      <c r="K156" s="90"/>
      <c r="IJ156" s="90"/>
      <c r="IK156" s="90"/>
      <c r="IL156" s="90"/>
      <c r="IM156" s="90"/>
      <c r="IN156" s="90"/>
      <c r="IO156" s="90"/>
      <c r="IP156" s="90"/>
      <c r="IQ156" s="90"/>
      <c r="IR156" s="90"/>
    </row>
    <row r="157" spans="1:252" s="91" customFormat="1" ht="45.75" customHeight="1" hidden="1">
      <c r="A157" s="69">
        <v>41051500</v>
      </c>
      <c r="B157" s="89" t="s">
        <v>160</v>
      </c>
      <c r="C157" s="4">
        <f t="shared" si="6"/>
        <v>0</v>
      </c>
      <c r="D157" s="82">
        <f>D158+D162+D163</f>
        <v>0</v>
      </c>
      <c r="E157" s="82"/>
      <c r="F157" s="82"/>
      <c r="G157" s="90"/>
      <c r="H157" s="90"/>
      <c r="I157" s="90"/>
      <c r="J157" s="90"/>
      <c r="K157" s="90"/>
      <c r="IJ157" s="90"/>
      <c r="IK157" s="90"/>
      <c r="IL157" s="90"/>
      <c r="IM157" s="90"/>
      <c r="IN157" s="90"/>
      <c r="IO157" s="90"/>
      <c r="IP157" s="90"/>
      <c r="IQ157" s="90"/>
      <c r="IR157" s="90"/>
    </row>
    <row r="158" spans="1:252" s="91" customFormat="1" ht="19.5" customHeight="1" hidden="1">
      <c r="A158" s="94"/>
      <c r="B158" s="89" t="s">
        <v>142</v>
      </c>
      <c r="C158" s="4">
        <f t="shared" si="6"/>
        <v>0</v>
      </c>
      <c r="D158" s="82"/>
      <c r="E158" s="82"/>
      <c r="F158" s="82"/>
      <c r="G158" s="90"/>
      <c r="H158" s="90"/>
      <c r="I158" s="90"/>
      <c r="J158" s="90"/>
      <c r="K158" s="90"/>
      <c r="IJ158" s="90"/>
      <c r="IK158" s="90"/>
      <c r="IL158" s="90"/>
      <c r="IM158" s="90"/>
      <c r="IN158" s="90"/>
      <c r="IO158" s="90"/>
      <c r="IP158" s="90"/>
      <c r="IQ158" s="90"/>
      <c r="IR158" s="90"/>
    </row>
    <row r="159" spans="1:252" s="91" customFormat="1" ht="32.25" customHeight="1" hidden="1">
      <c r="A159" s="95"/>
      <c r="B159" s="89" t="s">
        <v>133</v>
      </c>
      <c r="C159" s="4">
        <f t="shared" si="6"/>
        <v>0</v>
      </c>
      <c r="D159" s="82"/>
      <c r="E159" s="82"/>
      <c r="F159" s="82"/>
      <c r="G159" s="90"/>
      <c r="H159" s="90"/>
      <c r="I159" s="90"/>
      <c r="J159" s="90"/>
      <c r="K159" s="90"/>
      <c r="IJ159" s="90"/>
      <c r="IK159" s="90"/>
      <c r="IL159" s="90"/>
      <c r="IM159" s="90"/>
      <c r="IN159" s="90"/>
      <c r="IO159" s="90"/>
      <c r="IP159" s="90"/>
      <c r="IQ159" s="90"/>
      <c r="IR159" s="90"/>
    </row>
    <row r="160" spans="1:252" s="91" customFormat="1" ht="30.75" customHeight="1" hidden="1">
      <c r="A160" s="95"/>
      <c r="B160" s="89" t="s">
        <v>134</v>
      </c>
      <c r="C160" s="4">
        <f t="shared" si="6"/>
        <v>0</v>
      </c>
      <c r="D160" s="82"/>
      <c r="E160" s="82"/>
      <c r="F160" s="82"/>
      <c r="G160" s="90"/>
      <c r="H160" s="90"/>
      <c r="I160" s="90"/>
      <c r="J160" s="90"/>
      <c r="K160" s="90"/>
      <c r="IJ160" s="90"/>
      <c r="IK160" s="90"/>
      <c r="IL160" s="90"/>
      <c r="IM160" s="90"/>
      <c r="IN160" s="90"/>
      <c r="IO160" s="90"/>
      <c r="IP160" s="90"/>
      <c r="IQ160" s="90"/>
      <c r="IR160" s="90"/>
    </row>
    <row r="161" spans="1:252" s="91" customFormat="1" ht="30.75" customHeight="1" hidden="1">
      <c r="A161" s="95"/>
      <c r="B161" s="89" t="s">
        <v>169</v>
      </c>
      <c r="C161" s="4">
        <f t="shared" si="6"/>
        <v>0</v>
      </c>
      <c r="D161" s="82"/>
      <c r="E161" s="82"/>
      <c r="F161" s="82"/>
      <c r="G161" s="90"/>
      <c r="H161" s="90"/>
      <c r="I161" s="90"/>
      <c r="J161" s="90"/>
      <c r="K161" s="90"/>
      <c r="IJ161" s="90"/>
      <c r="IK161" s="90"/>
      <c r="IL161" s="90"/>
      <c r="IM161" s="90"/>
      <c r="IN161" s="90"/>
      <c r="IO161" s="90"/>
      <c r="IP161" s="90"/>
      <c r="IQ161" s="90"/>
      <c r="IR161" s="90"/>
    </row>
    <row r="162" spans="1:252" s="91" customFormat="1" ht="90" customHeight="1" hidden="1">
      <c r="A162" s="95"/>
      <c r="B162" s="89" t="s">
        <v>166</v>
      </c>
      <c r="C162" s="4">
        <f t="shared" si="6"/>
        <v>0</v>
      </c>
      <c r="D162" s="82"/>
      <c r="E162" s="82"/>
      <c r="F162" s="82"/>
      <c r="G162" s="90"/>
      <c r="H162" s="90"/>
      <c r="I162" s="90"/>
      <c r="J162" s="90"/>
      <c r="K162" s="90"/>
      <c r="IJ162" s="90"/>
      <c r="IK162" s="90"/>
      <c r="IL162" s="90"/>
      <c r="IM162" s="90"/>
      <c r="IN162" s="90"/>
      <c r="IO162" s="90"/>
      <c r="IP162" s="90"/>
      <c r="IQ162" s="90"/>
      <c r="IR162" s="90"/>
    </row>
    <row r="163" spans="1:252" s="91" customFormat="1" ht="58.5" customHeight="1" hidden="1">
      <c r="A163" s="96"/>
      <c r="B163" s="68" t="s">
        <v>175</v>
      </c>
      <c r="C163" s="4">
        <f t="shared" si="6"/>
        <v>0</v>
      </c>
      <c r="D163" s="82"/>
      <c r="E163" s="82"/>
      <c r="F163" s="82"/>
      <c r="G163" s="90"/>
      <c r="H163" s="90"/>
      <c r="I163" s="90"/>
      <c r="J163" s="90"/>
      <c r="K163" s="90"/>
      <c r="IJ163" s="90"/>
      <c r="IK163" s="90"/>
      <c r="IL163" s="90"/>
      <c r="IM163" s="90"/>
      <c r="IN163" s="90"/>
      <c r="IO163" s="90"/>
      <c r="IP163" s="90"/>
      <c r="IQ163" s="90"/>
      <c r="IR163" s="90"/>
    </row>
    <row r="164" spans="1:252" s="6" customFormat="1" ht="58.5" customHeight="1">
      <c r="A164" s="2">
        <v>41051700</v>
      </c>
      <c r="B164" s="67" t="s">
        <v>225</v>
      </c>
      <c r="C164" s="4">
        <f t="shared" si="6"/>
        <v>208630.37</v>
      </c>
      <c r="D164" s="1">
        <v>208630.37</v>
      </c>
      <c r="E164" s="1"/>
      <c r="F164" s="1"/>
      <c r="G164" s="5"/>
      <c r="H164" s="5"/>
      <c r="I164" s="5"/>
      <c r="J164" s="5"/>
      <c r="K164" s="5"/>
      <c r="IJ164" s="5"/>
      <c r="IK164" s="5"/>
      <c r="IL164" s="5"/>
      <c r="IM164" s="5"/>
      <c r="IN164" s="5"/>
      <c r="IO164" s="5"/>
      <c r="IP164" s="5"/>
      <c r="IQ164" s="5"/>
      <c r="IR164" s="5"/>
    </row>
    <row r="165" spans="1:252" s="91" customFormat="1" ht="53.25" customHeight="1" hidden="1">
      <c r="A165" s="69">
        <v>41052000</v>
      </c>
      <c r="B165" s="116" t="s">
        <v>225</v>
      </c>
      <c r="C165" s="81">
        <f t="shared" si="6"/>
        <v>0</v>
      </c>
      <c r="D165" s="82"/>
      <c r="E165" s="82"/>
      <c r="F165" s="82"/>
      <c r="G165" s="90"/>
      <c r="H165" s="90"/>
      <c r="I165" s="90"/>
      <c r="J165" s="90"/>
      <c r="K165" s="90"/>
      <c r="IJ165" s="90"/>
      <c r="IK165" s="90"/>
      <c r="IL165" s="90"/>
      <c r="IM165" s="90"/>
      <c r="IN165" s="90"/>
      <c r="IO165" s="90"/>
      <c r="IP165" s="90"/>
      <c r="IQ165" s="90"/>
      <c r="IR165" s="90"/>
    </row>
    <row r="166" spans="1:252" s="6" customFormat="1" ht="90" customHeight="1">
      <c r="A166" s="13">
        <v>41052600</v>
      </c>
      <c r="B166" s="9" t="s">
        <v>147</v>
      </c>
      <c r="C166" s="4">
        <f t="shared" si="6"/>
        <v>16609000</v>
      </c>
      <c r="D166" s="1"/>
      <c r="E166" s="1">
        <f>17709000-1100000</f>
        <v>16609000</v>
      </c>
      <c r="F166" s="1"/>
      <c r="G166" s="5"/>
      <c r="H166" s="5"/>
      <c r="I166" s="5"/>
      <c r="J166" s="5"/>
      <c r="K166" s="5"/>
      <c r="IJ166" s="5"/>
      <c r="IK166" s="5"/>
      <c r="IL166" s="5"/>
      <c r="IM166" s="5"/>
      <c r="IN166" s="5"/>
      <c r="IO166" s="5"/>
      <c r="IP166" s="5"/>
      <c r="IQ166" s="5"/>
      <c r="IR166" s="5"/>
    </row>
    <row r="167" spans="1:252" s="91" customFormat="1" ht="195" customHeight="1" hidden="1">
      <c r="A167" s="69">
        <v>41052900</v>
      </c>
      <c r="B167" s="68" t="s">
        <v>144</v>
      </c>
      <c r="C167" s="81"/>
      <c r="D167" s="82"/>
      <c r="E167" s="82"/>
      <c r="F167" s="82"/>
      <c r="G167" s="90"/>
      <c r="H167" s="90"/>
      <c r="I167" s="90"/>
      <c r="J167" s="90"/>
      <c r="K167" s="90"/>
      <c r="IJ167" s="90"/>
      <c r="IK167" s="90"/>
      <c r="IL167" s="90"/>
      <c r="IM167" s="90"/>
      <c r="IN167" s="90"/>
      <c r="IO167" s="90"/>
      <c r="IP167" s="90"/>
      <c r="IQ167" s="90"/>
      <c r="IR167" s="90"/>
    </row>
    <row r="168" spans="1:252" s="6" customFormat="1" ht="46.5" customHeight="1">
      <c r="A168" s="2">
        <v>41053300</v>
      </c>
      <c r="B168" s="9" t="s">
        <v>137</v>
      </c>
      <c r="C168" s="4">
        <f>D168+E168</f>
        <v>458400</v>
      </c>
      <c r="D168" s="1">
        <f>D169+D170+D171+D172+D173+D174+D175+D176+D177+D178+D179+D180</f>
        <v>458400</v>
      </c>
      <c r="E168" s="1"/>
      <c r="F168" s="1"/>
      <c r="G168" s="5"/>
      <c r="H168" s="5"/>
      <c r="I168" s="5"/>
      <c r="J168" s="5"/>
      <c r="K168" s="5"/>
      <c r="IJ168" s="5"/>
      <c r="IK168" s="5"/>
      <c r="IL168" s="5"/>
      <c r="IM168" s="5"/>
      <c r="IN168" s="5"/>
      <c r="IO168" s="5"/>
      <c r="IP168" s="5"/>
      <c r="IQ168" s="5"/>
      <c r="IR168" s="5"/>
    </row>
    <row r="169" spans="1:252" s="102" customFormat="1" ht="19.5" customHeight="1" hidden="1">
      <c r="A169" s="97"/>
      <c r="B169" s="98" t="s">
        <v>181</v>
      </c>
      <c r="C169" s="99">
        <f>D169</f>
        <v>55000</v>
      </c>
      <c r="D169" s="100">
        <v>55000</v>
      </c>
      <c r="E169" s="100"/>
      <c r="F169" s="100"/>
      <c r="G169" s="101"/>
      <c r="H169" s="101"/>
      <c r="I169" s="101"/>
      <c r="J169" s="101"/>
      <c r="K169" s="101"/>
      <c r="IJ169" s="101"/>
      <c r="IK169" s="101"/>
      <c r="IL169" s="101"/>
      <c r="IM169" s="101"/>
      <c r="IN169" s="101"/>
      <c r="IO169" s="101"/>
      <c r="IP169" s="101"/>
      <c r="IQ169" s="101"/>
      <c r="IR169" s="101"/>
    </row>
    <row r="170" spans="1:252" s="102" customFormat="1" ht="19.5" customHeight="1" hidden="1">
      <c r="A170" s="97"/>
      <c r="B170" s="98" t="s">
        <v>182</v>
      </c>
      <c r="C170" s="99">
        <f>D170</f>
        <v>60000</v>
      </c>
      <c r="D170" s="100">
        <v>60000</v>
      </c>
      <c r="E170" s="100"/>
      <c r="F170" s="100"/>
      <c r="G170" s="101"/>
      <c r="H170" s="101"/>
      <c r="I170" s="101"/>
      <c r="J170" s="101"/>
      <c r="K170" s="101"/>
      <c r="IJ170" s="101"/>
      <c r="IK170" s="101"/>
      <c r="IL170" s="101"/>
      <c r="IM170" s="101"/>
      <c r="IN170" s="101"/>
      <c r="IO170" s="101"/>
      <c r="IP170" s="101"/>
      <c r="IQ170" s="101"/>
      <c r="IR170" s="101"/>
    </row>
    <row r="171" spans="1:252" s="102" customFormat="1" ht="19.5" customHeight="1" hidden="1">
      <c r="A171" s="97"/>
      <c r="B171" s="98" t="s">
        <v>211</v>
      </c>
      <c r="C171" s="99">
        <f>D171</f>
        <v>50000</v>
      </c>
      <c r="D171" s="100">
        <v>50000</v>
      </c>
      <c r="E171" s="100"/>
      <c r="F171" s="100"/>
      <c r="G171" s="101"/>
      <c r="H171" s="101"/>
      <c r="I171" s="101"/>
      <c r="J171" s="101"/>
      <c r="K171" s="101"/>
      <c r="IJ171" s="101"/>
      <c r="IK171" s="101"/>
      <c r="IL171" s="101"/>
      <c r="IM171" s="101"/>
      <c r="IN171" s="101"/>
      <c r="IO171" s="101"/>
      <c r="IP171" s="101"/>
      <c r="IQ171" s="101"/>
      <c r="IR171" s="101"/>
    </row>
    <row r="172" spans="1:252" s="102" customFormat="1" ht="19.5" customHeight="1" hidden="1">
      <c r="A172" s="97"/>
      <c r="B172" s="98" t="s">
        <v>183</v>
      </c>
      <c r="C172" s="99"/>
      <c r="D172" s="100">
        <v>37500</v>
      </c>
      <c r="E172" s="100"/>
      <c r="F172" s="100"/>
      <c r="G172" s="101"/>
      <c r="H172" s="101"/>
      <c r="I172" s="101"/>
      <c r="J172" s="101"/>
      <c r="K172" s="101"/>
      <c r="IJ172" s="101"/>
      <c r="IK172" s="101"/>
      <c r="IL172" s="101"/>
      <c r="IM172" s="101"/>
      <c r="IN172" s="101"/>
      <c r="IO172" s="101"/>
      <c r="IP172" s="101"/>
      <c r="IQ172" s="101"/>
      <c r="IR172" s="101"/>
    </row>
    <row r="173" spans="1:252" s="102" customFormat="1" ht="19.5" customHeight="1" hidden="1">
      <c r="A173" s="97"/>
      <c r="B173" s="98" t="s">
        <v>184</v>
      </c>
      <c r="C173" s="99"/>
      <c r="D173" s="100">
        <v>45600</v>
      </c>
      <c r="E173" s="100"/>
      <c r="F173" s="100"/>
      <c r="G173" s="101"/>
      <c r="H173" s="101"/>
      <c r="I173" s="101"/>
      <c r="J173" s="101"/>
      <c r="K173" s="101"/>
      <c r="IJ173" s="101"/>
      <c r="IK173" s="101"/>
      <c r="IL173" s="101"/>
      <c r="IM173" s="101"/>
      <c r="IN173" s="101"/>
      <c r="IO173" s="101"/>
      <c r="IP173" s="101"/>
      <c r="IQ173" s="101"/>
      <c r="IR173" s="101"/>
    </row>
    <row r="174" spans="1:252" s="102" customFormat="1" ht="19.5" customHeight="1" hidden="1">
      <c r="A174" s="97"/>
      <c r="B174" s="98" t="s">
        <v>207</v>
      </c>
      <c r="C174" s="99"/>
      <c r="D174" s="100">
        <v>23400</v>
      </c>
      <c r="E174" s="100"/>
      <c r="F174" s="100"/>
      <c r="G174" s="101"/>
      <c r="H174" s="101"/>
      <c r="I174" s="101"/>
      <c r="J174" s="101"/>
      <c r="K174" s="101"/>
      <c r="IJ174" s="101"/>
      <c r="IK174" s="101"/>
      <c r="IL174" s="101"/>
      <c r="IM174" s="101"/>
      <c r="IN174" s="101"/>
      <c r="IO174" s="101"/>
      <c r="IP174" s="101"/>
      <c r="IQ174" s="101"/>
      <c r="IR174" s="101"/>
    </row>
    <row r="175" spans="1:252" s="102" customFormat="1" ht="19.5" customHeight="1" hidden="1">
      <c r="A175" s="97"/>
      <c r="B175" s="98" t="s">
        <v>208</v>
      </c>
      <c r="C175" s="99"/>
      <c r="D175" s="100">
        <v>67200</v>
      </c>
      <c r="E175" s="100"/>
      <c r="F175" s="100"/>
      <c r="G175" s="101"/>
      <c r="H175" s="101"/>
      <c r="I175" s="101"/>
      <c r="J175" s="101"/>
      <c r="K175" s="101"/>
      <c r="IJ175" s="101"/>
      <c r="IK175" s="101"/>
      <c r="IL175" s="101"/>
      <c r="IM175" s="101"/>
      <c r="IN175" s="101"/>
      <c r="IO175" s="101"/>
      <c r="IP175" s="101"/>
      <c r="IQ175" s="101"/>
      <c r="IR175" s="101"/>
    </row>
    <row r="176" spans="1:252" s="102" customFormat="1" ht="19.5" customHeight="1" hidden="1">
      <c r="A176" s="97"/>
      <c r="B176" s="98" t="s">
        <v>185</v>
      </c>
      <c r="C176" s="99"/>
      <c r="D176" s="100"/>
      <c r="E176" s="100"/>
      <c r="F176" s="100"/>
      <c r="G176" s="101"/>
      <c r="H176" s="101"/>
      <c r="I176" s="101"/>
      <c r="J176" s="101"/>
      <c r="K176" s="101"/>
      <c r="IJ176" s="101"/>
      <c r="IK176" s="101"/>
      <c r="IL176" s="101"/>
      <c r="IM176" s="101"/>
      <c r="IN176" s="101"/>
      <c r="IO176" s="101"/>
      <c r="IP176" s="101"/>
      <c r="IQ176" s="101"/>
      <c r="IR176" s="101"/>
    </row>
    <row r="177" spans="1:252" s="102" customFormat="1" ht="19.5" customHeight="1" hidden="1">
      <c r="A177" s="97"/>
      <c r="B177" s="98" t="s">
        <v>186</v>
      </c>
      <c r="C177" s="99"/>
      <c r="D177" s="100">
        <v>32500</v>
      </c>
      <c r="E177" s="100"/>
      <c r="F177" s="100"/>
      <c r="G177" s="101"/>
      <c r="H177" s="101"/>
      <c r="I177" s="101"/>
      <c r="J177" s="101"/>
      <c r="K177" s="101"/>
      <c r="IJ177" s="101"/>
      <c r="IK177" s="101"/>
      <c r="IL177" s="101"/>
      <c r="IM177" s="101"/>
      <c r="IN177" s="101"/>
      <c r="IO177" s="101"/>
      <c r="IP177" s="101"/>
      <c r="IQ177" s="101"/>
      <c r="IR177" s="101"/>
    </row>
    <row r="178" spans="1:252" s="102" customFormat="1" ht="19.5" customHeight="1" hidden="1">
      <c r="A178" s="97"/>
      <c r="B178" s="98" t="s">
        <v>187</v>
      </c>
      <c r="C178" s="99"/>
      <c r="D178" s="100">
        <v>33800</v>
      </c>
      <c r="E178" s="100"/>
      <c r="F178" s="100"/>
      <c r="G178" s="101"/>
      <c r="H178" s="101"/>
      <c r="I178" s="101"/>
      <c r="J178" s="101"/>
      <c r="K178" s="101"/>
      <c r="IJ178" s="101"/>
      <c r="IK178" s="101"/>
      <c r="IL178" s="101"/>
      <c r="IM178" s="101"/>
      <c r="IN178" s="101"/>
      <c r="IO178" s="101"/>
      <c r="IP178" s="101"/>
      <c r="IQ178" s="101"/>
      <c r="IR178" s="101"/>
    </row>
    <row r="179" spans="1:252" s="102" customFormat="1" ht="19.5" customHeight="1" hidden="1">
      <c r="A179" s="97"/>
      <c r="B179" s="98" t="s">
        <v>188</v>
      </c>
      <c r="C179" s="99"/>
      <c r="D179" s="100">
        <v>19200</v>
      </c>
      <c r="E179" s="100"/>
      <c r="F179" s="100"/>
      <c r="G179" s="101"/>
      <c r="H179" s="101"/>
      <c r="I179" s="101"/>
      <c r="J179" s="101"/>
      <c r="K179" s="101"/>
      <c r="IJ179" s="101"/>
      <c r="IK179" s="101"/>
      <c r="IL179" s="101"/>
      <c r="IM179" s="101"/>
      <c r="IN179" s="101"/>
      <c r="IO179" s="101"/>
      <c r="IP179" s="101"/>
      <c r="IQ179" s="101"/>
      <c r="IR179" s="101"/>
    </row>
    <row r="180" spans="1:252" s="102" customFormat="1" ht="19.5" customHeight="1" hidden="1">
      <c r="A180" s="97"/>
      <c r="B180" s="98" t="s">
        <v>189</v>
      </c>
      <c r="C180" s="99"/>
      <c r="D180" s="100">
        <v>34200</v>
      </c>
      <c r="E180" s="100"/>
      <c r="F180" s="100"/>
      <c r="G180" s="101"/>
      <c r="H180" s="101"/>
      <c r="I180" s="101"/>
      <c r="J180" s="101"/>
      <c r="K180" s="101"/>
      <c r="IJ180" s="101"/>
      <c r="IK180" s="101"/>
      <c r="IL180" s="101"/>
      <c r="IM180" s="101"/>
      <c r="IN180" s="101"/>
      <c r="IO180" s="101"/>
      <c r="IP180" s="101"/>
      <c r="IQ180" s="101"/>
      <c r="IR180" s="101"/>
    </row>
    <row r="181" spans="1:252" s="6" customFormat="1" ht="19.5" customHeight="1">
      <c r="A181" s="2">
        <v>41053900</v>
      </c>
      <c r="B181" s="9" t="s">
        <v>161</v>
      </c>
      <c r="C181" s="4">
        <f>D181+E181</f>
        <v>5120661.52</v>
      </c>
      <c r="D181" s="1">
        <f>D182+D194+D193</f>
        <v>4140261.52</v>
      </c>
      <c r="E181" s="1">
        <f>E182+E194+E192</f>
        <v>980400</v>
      </c>
      <c r="F181" s="1">
        <f>F192</f>
        <v>980400</v>
      </c>
      <c r="G181" s="5"/>
      <c r="H181" s="5"/>
      <c r="I181" s="5"/>
      <c r="J181" s="5"/>
      <c r="K181" s="5"/>
      <c r="IJ181" s="5"/>
      <c r="IK181" s="5"/>
      <c r="IL181" s="5"/>
      <c r="IM181" s="5"/>
      <c r="IN181" s="5"/>
      <c r="IO181" s="5"/>
      <c r="IP181" s="5"/>
      <c r="IQ181" s="5"/>
      <c r="IR181" s="5"/>
    </row>
    <row r="182" spans="1:252" s="91" customFormat="1" ht="19.5" customHeight="1" hidden="1">
      <c r="A182" s="92"/>
      <c r="B182" s="89" t="s">
        <v>142</v>
      </c>
      <c r="C182" s="81">
        <f>D182+E182</f>
        <v>3905661.52</v>
      </c>
      <c r="D182" s="82">
        <f>D183+D185+D186+D187+D188+D191+D189+D190+D184+D192</f>
        <v>3905661.52</v>
      </c>
      <c r="E182" s="82"/>
      <c r="F182" s="82">
        <f>E182</f>
        <v>0</v>
      </c>
      <c r="G182" s="90"/>
      <c r="H182" s="90"/>
      <c r="I182" s="90"/>
      <c r="J182" s="90"/>
      <c r="K182" s="90"/>
      <c r="IJ182" s="90"/>
      <c r="IK182" s="90"/>
      <c r="IL182" s="90"/>
      <c r="IM182" s="90"/>
      <c r="IN182" s="90"/>
      <c r="IO182" s="90"/>
      <c r="IP182" s="90"/>
      <c r="IQ182" s="90"/>
      <c r="IR182" s="90"/>
    </row>
    <row r="183" spans="1:252" s="91" customFormat="1" ht="78.75" customHeight="1" hidden="1">
      <c r="A183" s="93"/>
      <c r="B183" s="89" t="s">
        <v>204</v>
      </c>
      <c r="C183" s="81">
        <f aca="true" t="shared" si="7" ref="C183:C195">D183+E183</f>
        <v>216000</v>
      </c>
      <c r="D183" s="82">
        <f>230400-14400</f>
        <v>216000</v>
      </c>
      <c r="E183" s="82"/>
      <c r="F183" s="82"/>
      <c r="G183" s="90"/>
      <c r="H183" s="90"/>
      <c r="I183" s="90"/>
      <c r="J183" s="90"/>
      <c r="K183" s="90"/>
      <c r="IJ183" s="90"/>
      <c r="IK183" s="90"/>
      <c r="IL183" s="90"/>
      <c r="IM183" s="90"/>
      <c r="IN183" s="90"/>
      <c r="IO183" s="90"/>
      <c r="IP183" s="90"/>
      <c r="IQ183" s="90"/>
      <c r="IR183" s="90"/>
    </row>
    <row r="184" spans="1:252" s="91" customFormat="1" ht="28.5" customHeight="1" hidden="1">
      <c r="A184" s="93"/>
      <c r="B184" s="89" t="s">
        <v>213</v>
      </c>
      <c r="C184" s="81">
        <f t="shared" si="7"/>
        <v>226020.90000000002</v>
      </c>
      <c r="D184" s="82">
        <f>266020.9-40000</f>
        <v>226020.90000000002</v>
      </c>
      <c r="E184" s="82"/>
      <c r="F184" s="82"/>
      <c r="G184" s="90"/>
      <c r="H184" s="90"/>
      <c r="I184" s="90"/>
      <c r="J184" s="90"/>
      <c r="K184" s="90"/>
      <c r="IJ184" s="90"/>
      <c r="IK184" s="90"/>
      <c r="IL184" s="90"/>
      <c r="IM184" s="90"/>
      <c r="IN184" s="90"/>
      <c r="IO184" s="90"/>
      <c r="IP184" s="90"/>
      <c r="IQ184" s="90"/>
      <c r="IR184" s="90"/>
    </row>
    <row r="185" spans="1:252" s="91" customFormat="1" ht="27.75" customHeight="1" hidden="1">
      <c r="A185" s="93"/>
      <c r="B185" s="89" t="s">
        <v>162</v>
      </c>
      <c r="C185" s="81"/>
      <c r="D185" s="82"/>
      <c r="E185" s="82"/>
      <c r="F185" s="82"/>
      <c r="G185" s="90"/>
      <c r="H185" s="90"/>
      <c r="I185" s="90"/>
      <c r="J185" s="90"/>
      <c r="K185" s="90"/>
      <c r="IJ185" s="90"/>
      <c r="IK185" s="90"/>
      <c r="IL185" s="90"/>
      <c r="IM185" s="90"/>
      <c r="IN185" s="90"/>
      <c r="IO185" s="90"/>
      <c r="IP185" s="90"/>
      <c r="IQ185" s="90"/>
      <c r="IR185" s="90"/>
    </row>
    <row r="186" spans="1:252" s="91" customFormat="1" ht="34.5" customHeight="1" hidden="1">
      <c r="A186" s="93"/>
      <c r="B186" s="89" t="s">
        <v>135</v>
      </c>
      <c r="C186" s="81">
        <f t="shared" si="7"/>
        <v>745100</v>
      </c>
      <c r="D186" s="82">
        <v>745100</v>
      </c>
      <c r="E186" s="82"/>
      <c r="F186" s="82"/>
      <c r="G186" s="90"/>
      <c r="H186" s="90"/>
      <c r="I186" s="90"/>
      <c r="J186" s="90"/>
      <c r="K186" s="90"/>
      <c r="IJ186" s="90"/>
      <c r="IK186" s="90"/>
      <c r="IL186" s="90"/>
      <c r="IM186" s="90"/>
      <c r="IN186" s="90"/>
      <c r="IO186" s="90"/>
      <c r="IP186" s="90"/>
      <c r="IQ186" s="90"/>
      <c r="IR186" s="90"/>
    </row>
    <row r="187" spans="1:252" s="91" customFormat="1" ht="37.5" customHeight="1" hidden="1">
      <c r="A187" s="93"/>
      <c r="B187" s="89" t="s">
        <v>201</v>
      </c>
      <c r="C187" s="81">
        <f t="shared" si="7"/>
        <v>274000</v>
      </c>
      <c r="D187" s="82">
        <v>274000</v>
      </c>
      <c r="E187" s="82"/>
      <c r="F187" s="82"/>
      <c r="G187" s="90"/>
      <c r="H187" s="90"/>
      <c r="I187" s="90"/>
      <c r="J187" s="90"/>
      <c r="K187" s="90"/>
      <c r="IJ187" s="90"/>
      <c r="IK187" s="90"/>
      <c r="IL187" s="90"/>
      <c r="IM187" s="90"/>
      <c r="IN187" s="90"/>
      <c r="IO187" s="90"/>
      <c r="IP187" s="90"/>
      <c r="IQ187" s="90"/>
      <c r="IR187" s="90"/>
    </row>
    <row r="188" spans="1:252" s="91" customFormat="1" ht="51" customHeight="1" hidden="1">
      <c r="A188" s="93"/>
      <c r="B188" s="89" t="s">
        <v>202</v>
      </c>
      <c r="C188" s="81">
        <f t="shared" si="7"/>
        <v>194543</v>
      </c>
      <c r="D188" s="82">
        <f>196843-2300</f>
        <v>194543</v>
      </c>
      <c r="E188" s="82"/>
      <c r="F188" s="82"/>
      <c r="G188" s="90"/>
      <c r="H188" s="90"/>
      <c r="I188" s="90"/>
      <c r="J188" s="90"/>
      <c r="K188" s="90"/>
      <c r="IJ188" s="90"/>
      <c r="IK188" s="90"/>
      <c r="IL188" s="90"/>
      <c r="IM188" s="90"/>
      <c r="IN188" s="90"/>
      <c r="IO188" s="90"/>
      <c r="IP188" s="90"/>
      <c r="IQ188" s="90"/>
      <c r="IR188" s="90"/>
    </row>
    <row r="189" spans="1:252" s="91" customFormat="1" ht="59.25" customHeight="1" hidden="1">
      <c r="A189" s="93"/>
      <c r="B189" s="89" t="s">
        <v>203</v>
      </c>
      <c r="C189" s="81">
        <f t="shared" si="7"/>
        <v>12000</v>
      </c>
      <c r="D189" s="82">
        <v>12000</v>
      </c>
      <c r="E189" s="82"/>
      <c r="F189" s="82"/>
      <c r="G189" s="90"/>
      <c r="H189" s="90"/>
      <c r="I189" s="90"/>
      <c r="J189" s="90"/>
      <c r="K189" s="90"/>
      <c r="IJ189" s="90"/>
      <c r="IK189" s="90"/>
      <c r="IL189" s="90"/>
      <c r="IM189" s="90"/>
      <c r="IN189" s="90"/>
      <c r="IO189" s="90"/>
      <c r="IP189" s="90"/>
      <c r="IQ189" s="90"/>
      <c r="IR189" s="90"/>
    </row>
    <row r="190" spans="1:252" s="91" customFormat="1" ht="41.25" customHeight="1" hidden="1">
      <c r="A190" s="93"/>
      <c r="B190" s="89" t="s">
        <v>212</v>
      </c>
      <c r="C190" s="81">
        <f t="shared" si="7"/>
        <v>2028478.62</v>
      </c>
      <c r="D190" s="82">
        <v>2028478.62</v>
      </c>
      <c r="E190" s="82"/>
      <c r="F190" s="82"/>
      <c r="G190" s="90"/>
      <c r="H190" s="90"/>
      <c r="I190" s="90"/>
      <c r="J190" s="90"/>
      <c r="K190" s="90"/>
      <c r="IJ190" s="90"/>
      <c r="IK190" s="90"/>
      <c r="IL190" s="90"/>
      <c r="IM190" s="90"/>
      <c r="IN190" s="90"/>
      <c r="IO190" s="90"/>
      <c r="IP190" s="90"/>
      <c r="IQ190" s="90"/>
      <c r="IR190" s="90"/>
    </row>
    <row r="191" spans="1:252" s="91" customFormat="1" ht="90" customHeight="1" hidden="1">
      <c r="A191" s="69"/>
      <c r="B191" s="89" t="s">
        <v>205</v>
      </c>
      <c r="C191" s="81">
        <f t="shared" si="7"/>
        <v>9600</v>
      </c>
      <c r="D191" s="82">
        <f>48000-38400</f>
        <v>9600</v>
      </c>
      <c r="E191" s="82"/>
      <c r="F191" s="82"/>
      <c r="G191" s="90"/>
      <c r="H191" s="90"/>
      <c r="I191" s="90"/>
      <c r="J191" s="90"/>
      <c r="K191" s="90"/>
      <c r="IJ191" s="90"/>
      <c r="IK191" s="90"/>
      <c r="IL191" s="90"/>
      <c r="IM191" s="90"/>
      <c r="IN191" s="90"/>
      <c r="IO191" s="90"/>
      <c r="IP191" s="90"/>
      <c r="IQ191" s="90"/>
      <c r="IR191" s="90"/>
    </row>
    <row r="192" spans="1:252" s="91" customFormat="1" ht="69.75" customHeight="1" hidden="1">
      <c r="A192" s="69"/>
      <c r="B192" s="89" t="s">
        <v>227</v>
      </c>
      <c r="C192" s="81">
        <f t="shared" si="7"/>
        <v>1180319</v>
      </c>
      <c r="D192" s="82">
        <v>199919</v>
      </c>
      <c r="E192" s="82">
        <v>980400</v>
      </c>
      <c r="F192" s="82">
        <f>E192</f>
        <v>980400</v>
      </c>
      <c r="G192" s="90"/>
      <c r="H192" s="90"/>
      <c r="I192" s="90"/>
      <c r="J192" s="90"/>
      <c r="K192" s="90"/>
      <c r="IJ192" s="90"/>
      <c r="IK192" s="90"/>
      <c r="IL192" s="90"/>
      <c r="IM192" s="90"/>
      <c r="IN192" s="90"/>
      <c r="IO192" s="90"/>
      <c r="IP192" s="90"/>
      <c r="IQ192" s="90"/>
      <c r="IR192" s="90"/>
    </row>
    <row r="193" spans="1:252" s="91" customFormat="1" ht="69.75" customHeight="1" hidden="1">
      <c r="A193" s="69"/>
      <c r="B193" s="89" t="s">
        <v>237</v>
      </c>
      <c r="C193" s="81">
        <f t="shared" si="7"/>
        <v>200000</v>
      </c>
      <c r="D193" s="82">
        <v>200000</v>
      </c>
      <c r="E193" s="82"/>
      <c r="F193" s="82"/>
      <c r="G193" s="90"/>
      <c r="H193" s="90"/>
      <c r="I193" s="90"/>
      <c r="J193" s="90"/>
      <c r="K193" s="90"/>
      <c r="IJ193" s="90"/>
      <c r="IK193" s="90"/>
      <c r="IL193" s="90"/>
      <c r="IM193" s="90"/>
      <c r="IN193" s="90"/>
      <c r="IO193" s="90"/>
      <c r="IP193" s="90"/>
      <c r="IQ193" s="90"/>
      <c r="IR193" s="90"/>
    </row>
    <row r="194" spans="1:252" s="91" customFormat="1" ht="72" customHeight="1" hidden="1">
      <c r="A194" s="69"/>
      <c r="B194" s="89" t="s">
        <v>231</v>
      </c>
      <c r="C194" s="81">
        <f t="shared" si="7"/>
        <v>34600</v>
      </c>
      <c r="D194" s="82">
        <v>34600</v>
      </c>
      <c r="E194" s="82"/>
      <c r="F194" s="82"/>
      <c r="G194" s="90"/>
      <c r="H194" s="90"/>
      <c r="I194" s="90"/>
      <c r="J194" s="90"/>
      <c r="K194" s="90"/>
      <c r="IJ194" s="90"/>
      <c r="IK194" s="90"/>
      <c r="IL194" s="90"/>
      <c r="IM194" s="90"/>
      <c r="IN194" s="90"/>
      <c r="IO194" s="90"/>
      <c r="IP194" s="90"/>
      <c r="IQ194" s="90"/>
      <c r="IR194" s="90"/>
    </row>
    <row r="195" spans="1:252" s="91" customFormat="1" ht="58.5" customHeight="1" hidden="1">
      <c r="A195" s="69">
        <v>41054100</v>
      </c>
      <c r="B195" s="68" t="s">
        <v>141</v>
      </c>
      <c r="C195" s="81">
        <f t="shared" si="7"/>
        <v>0</v>
      </c>
      <c r="D195" s="82"/>
      <c r="E195" s="82"/>
      <c r="F195" s="82"/>
      <c r="G195" s="90"/>
      <c r="H195" s="90"/>
      <c r="I195" s="90"/>
      <c r="J195" s="90"/>
      <c r="K195" s="90"/>
      <c r="IJ195" s="90"/>
      <c r="IK195" s="90"/>
      <c r="IL195" s="90"/>
      <c r="IM195" s="90"/>
      <c r="IN195" s="90"/>
      <c r="IO195" s="90"/>
      <c r="IP195" s="90"/>
      <c r="IQ195" s="90"/>
      <c r="IR195" s="90"/>
    </row>
    <row r="196" spans="1:252" s="91" customFormat="1" ht="179.25" customHeight="1" hidden="1">
      <c r="A196" s="69">
        <v>41054200</v>
      </c>
      <c r="B196" s="68" t="s">
        <v>173</v>
      </c>
      <c r="C196" s="81">
        <f aca="true" t="shared" si="8" ref="C196:C201">D196+E196</f>
        <v>0</v>
      </c>
      <c r="D196" s="82"/>
      <c r="E196" s="82"/>
      <c r="F196" s="82"/>
      <c r="G196" s="90"/>
      <c r="H196" s="90"/>
      <c r="I196" s="90"/>
      <c r="J196" s="90"/>
      <c r="K196" s="90"/>
      <c r="IJ196" s="90"/>
      <c r="IK196" s="90"/>
      <c r="IL196" s="90"/>
      <c r="IM196" s="90"/>
      <c r="IN196" s="90"/>
      <c r="IO196" s="90"/>
      <c r="IP196" s="90"/>
      <c r="IQ196" s="90"/>
      <c r="IR196" s="90"/>
    </row>
    <row r="197" spans="1:252" s="6" customFormat="1" ht="46.5" customHeight="1">
      <c r="A197" s="2">
        <v>41059000</v>
      </c>
      <c r="B197" s="9" t="s">
        <v>219</v>
      </c>
      <c r="C197" s="4">
        <f t="shared" si="8"/>
        <v>28975500</v>
      </c>
      <c r="D197" s="1">
        <v>28975500</v>
      </c>
      <c r="E197" s="1"/>
      <c r="F197" s="1"/>
      <c r="G197" s="5"/>
      <c r="H197" s="5"/>
      <c r="I197" s="5"/>
      <c r="J197" s="5"/>
      <c r="K197" s="5"/>
      <c r="IJ197" s="5"/>
      <c r="IK197" s="5"/>
      <c r="IL197" s="5"/>
      <c r="IM197" s="5"/>
      <c r="IN197" s="5"/>
      <c r="IO197" s="5"/>
      <c r="IP197" s="5"/>
      <c r="IQ197" s="5"/>
      <c r="IR197" s="5"/>
    </row>
    <row r="198" spans="1:252" s="6" customFormat="1" ht="112.5" customHeight="1">
      <c r="A198" s="13">
        <v>41059200</v>
      </c>
      <c r="B198" s="9" t="s">
        <v>226</v>
      </c>
      <c r="C198" s="4">
        <f t="shared" si="8"/>
        <v>68535256</v>
      </c>
      <c r="D198" s="1"/>
      <c r="E198" s="1">
        <v>68535256</v>
      </c>
      <c r="F198" s="1"/>
      <c r="G198" s="5"/>
      <c r="H198" s="5"/>
      <c r="I198" s="5"/>
      <c r="J198" s="5"/>
      <c r="K198" s="5"/>
      <c r="IJ198" s="5"/>
      <c r="IK198" s="5"/>
      <c r="IL198" s="5"/>
      <c r="IM198" s="5"/>
      <c r="IN198" s="5"/>
      <c r="IO198" s="5"/>
      <c r="IP198" s="5"/>
      <c r="IQ198" s="5"/>
      <c r="IR198" s="5"/>
    </row>
    <row r="199" spans="1:252" s="50" customFormat="1" ht="31.5" customHeight="1">
      <c r="A199" s="86">
        <v>42000000</v>
      </c>
      <c r="B199" s="48" t="s">
        <v>157</v>
      </c>
      <c r="C199" s="15">
        <f t="shared" si="8"/>
        <v>4590000</v>
      </c>
      <c r="D199" s="21"/>
      <c r="E199" s="21">
        <f>E200</f>
        <v>4590000</v>
      </c>
      <c r="F199" s="21"/>
      <c r="G199" s="49"/>
      <c r="H199" s="49"/>
      <c r="I199" s="49"/>
      <c r="J199" s="49"/>
      <c r="K199" s="49"/>
      <c r="IJ199" s="49"/>
      <c r="IK199" s="49"/>
      <c r="IL199" s="49"/>
      <c r="IM199" s="49"/>
      <c r="IN199" s="49"/>
      <c r="IO199" s="49"/>
      <c r="IP199" s="49"/>
      <c r="IQ199" s="49"/>
      <c r="IR199" s="49"/>
    </row>
    <row r="200" spans="1:252" s="6" customFormat="1" ht="19.5" customHeight="1">
      <c r="A200" s="13" t="s">
        <v>209</v>
      </c>
      <c r="B200" s="9" t="s">
        <v>210</v>
      </c>
      <c r="C200" s="4">
        <f t="shared" si="8"/>
        <v>4590000</v>
      </c>
      <c r="D200" s="1"/>
      <c r="E200" s="1">
        <f>4200000+390000</f>
        <v>4590000</v>
      </c>
      <c r="F200" s="1"/>
      <c r="G200" s="5"/>
      <c r="H200" s="5"/>
      <c r="I200" s="5"/>
      <c r="J200" s="5"/>
      <c r="K200" s="5"/>
      <c r="IJ200" s="5"/>
      <c r="IK200" s="5"/>
      <c r="IL200" s="5"/>
      <c r="IM200" s="5"/>
      <c r="IN200" s="5"/>
      <c r="IO200" s="5"/>
      <c r="IP200" s="5"/>
      <c r="IQ200" s="5"/>
      <c r="IR200" s="5"/>
    </row>
    <row r="201" spans="1:252" s="56" customFormat="1" ht="15">
      <c r="A201" s="105"/>
      <c r="B201" s="106" t="s">
        <v>154</v>
      </c>
      <c r="C201" s="107">
        <f t="shared" si="8"/>
        <v>3907373200.15</v>
      </c>
      <c r="D201" s="108">
        <f>D124+D125</f>
        <v>3305743736.15</v>
      </c>
      <c r="E201" s="108">
        <f>E124+E125</f>
        <v>601629464</v>
      </c>
      <c r="F201" s="108">
        <f>F124+F125</f>
        <v>5861139</v>
      </c>
      <c r="G201" s="54"/>
      <c r="H201" s="54"/>
      <c r="I201" s="55"/>
      <c r="J201" s="55"/>
      <c r="K201" s="55"/>
      <c r="IJ201" s="55"/>
      <c r="IK201" s="55"/>
      <c r="IL201" s="55"/>
      <c r="IM201" s="55"/>
      <c r="IN201" s="55"/>
      <c r="IO201" s="55"/>
      <c r="IP201" s="55"/>
      <c r="IQ201" s="55"/>
      <c r="IR201" s="55"/>
    </row>
    <row r="202" spans="1:252" s="56" customFormat="1" ht="15">
      <c r="A202" s="57"/>
      <c r="B202" s="62"/>
      <c r="C202" s="58"/>
      <c r="D202" s="59"/>
      <c r="E202" s="59"/>
      <c r="F202" s="59"/>
      <c r="G202" s="54"/>
      <c r="H202" s="54"/>
      <c r="I202" s="55"/>
      <c r="J202" s="55"/>
      <c r="K202" s="55"/>
      <c r="IJ202" s="55"/>
      <c r="IK202" s="55"/>
      <c r="IL202" s="55"/>
      <c r="IM202" s="55"/>
      <c r="IN202" s="55"/>
      <c r="IO202" s="55"/>
      <c r="IP202" s="55"/>
      <c r="IQ202" s="55"/>
      <c r="IR202" s="55"/>
    </row>
    <row r="203" spans="1:252" s="56" customFormat="1" ht="15">
      <c r="A203" s="57"/>
      <c r="B203" s="62"/>
      <c r="C203" s="58"/>
      <c r="D203" s="59"/>
      <c r="E203" s="59"/>
      <c r="F203" s="59"/>
      <c r="G203" s="54"/>
      <c r="H203" s="54"/>
      <c r="I203" s="55"/>
      <c r="J203" s="55"/>
      <c r="K203" s="55"/>
      <c r="IJ203" s="55"/>
      <c r="IK203" s="55"/>
      <c r="IL203" s="55"/>
      <c r="IM203" s="55"/>
      <c r="IN203" s="55"/>
      <c r="IO203" s="55"/>
      <c r="IP203" s="55"/>
      <c r="IQ203" s="55"/>
      <c r="IR203" s="55"/>
    </row>
    <row r="204" spans="1:252" s="56" customFormat="1" ht="15">
      <c r="A204" s="57"/>
      <c r="B204" s="62"/>
      <c r="C204" s="58"/>
      <c r="D204" s="59"/>
      <c r="E204" s="59"/>
      <c r="F204" s="59"/>
      <c r="G204" s="54"/>
      <c r="H204" s="54"/>
      <c r="I204" s="55"/>
      <c r="J204" s="55"/>
      <c r="K204" s="55"/>
      <c r="IJ204" s="55"/>
      <c r="IK204" s="55"/>
      <c r="IL204" s="55"/>
      <c r="IM204" s="55"/>
      <c r="IN204" s="55"/>
      <c r="IO204" s="55"/>
      <c r="IP204" s="55"/>
      <c r="IQ204" s="55"/>
      <c r="IR204" s="55"/>
    </row>
    <row r="205" spans="2:252" s="64" customFormat="1" ht="18.75" customHeight="1">
      <c r="B205" s="65"/>
      <c r="C205" s="65"/>
      <c r="D205" s="114"/>
      <c r="E205" s="70"/>
      <c r="F205" s="65"/>
      <c r="G205" s="65"/>
      <c r="H205" s="65"/>
      <c r="I205" s="65"/>
      <c r="J205" s="65"/>
      <c r="K205" s="65"/>
      <c r="IJ205" s="65"/>
      <c r="IK205" s="65"/>
      <c r="IL205" s="65"/>
      <c r="IM205" s="65"/>
      <c r="IN205" s="65"/>
      <c r="IO205" s="65"/>
      <c r="IP205" s="65"/>
      <c r="IQ205" s="65"/>
      <c r="IR205" s="65"/>
    </row>
    <row r="206" spans="1:252" s="64" customFormat="1" ht="18.75" customHeight="1">
      <c r="A206" s="125"/>
      <c r="B206" s="126"/>
      <c r="C206" s="126"/>
      <c r="D206" s="65"/>
      <c r="E206" s="65"/>
      <c r="F206" s="65"/>
      <c r="G206" s="65"/>
      <c r="H206" s="65"/>
      <c r="I206" s="65"/>
      <c r="J206" s="65"/>
      <c r="K206" s="65"/>
      <c r="IJ206" s="65"/>
      <c r="IK206" s="65"/>
      <c r="IL206" s="65"/>
      <c r="IM206" s="65"/>
      <c r="IN206" s="65"/>
      <c r="IO206" s="65"/>
      <c r="IP206" s="65"/>
      <c r="IQ206" s="65"/>
      <c r="IR206" s="65"/>
    </row>
    <row r="207" spans="1:251" s="64" customFormat="1" ht="18.75" customHeight="1">
      <c r="A207" s="64" t="s">
        <v>238</v>
      </c>
      <c r="B207" s="65"/>
      <c r="C207" s="65"/>
      <c r="D207" s="65"/>
      <c r="E207" s="119"/>
      <c r="F207" s="65"/>
      <c r="G207" s="65"/>
      <c r="H207" s="65"/>
      <c r="I207" s="65"/>
      <c r="J207" s="65"/>
      <c r="II207" s="65"/>
      <c r="IJ207" s="65"/>
      <c r="IK207" s="65"/>
      <c r="IL207" s="65"/>
      <c r="IM207" s="65"/>
      <c r="IN207" s="65"/>
      <c r="IO207" s="65"/>
      <c r="IP207" s="65"/>
      <c r="IQ207" s="65"/>
    </row>
    <row r="208" spans="1:251" s="64" customFormat="1" ht="18.75" customHeight="1">
      <c r="A208" s="64" t="s">
        <v>235</v>
      </c>
      <c r="B208" s="65"/>
      <c r="C208" s="65"/>
      <c r="D208" s="65"/>
      <c r="E208" s="65" t="s">
        <v>236</v>
      </c>
      <c r="F208" s="65"/>
      <c r="G208" s="65"/>
      <c r="H208" s="65"/>
      <c r="I208" s="65"/>
      <c r="J208" s="65"/>
      <c r="II208" s="65"/>
      <c r="IJ208" s="65"/>
      <c r="IK208" s="65"/>
      <c r="IL208" s="65"/>
      <c r="IM208" s="65"/>
      <c r="IN208" s="65"/>
      <c r="IO208" s="65"/>
      <c r="IP208" s="65"/>
      <c r="IQ208" s="65"/>
    </row>
    <row r="209" spans="1:251" s="61" customFormat="1" ht="20.25" customHeight="1">
      <c r="A209" s="60"/>
      <c r="B209" s="60"/>
      <c r="C209" s="60"/>
      <c r="D209" s="60"/>
      <c r="E209" s="60"/>
      <c r="F209" s="60"/>
      <c r="G209" s="60"/>
      <c r="H209" s="60"/>
      <c r="I209" s="60"/>
      <c r="J209" s="60"/>
      <c r="II209" s="60"/>
      <c r="IJ209" s="60"/>
      <c r="IK209" s="60"/>
      <c r="IL209" s="60"/>
      <c r="IM209" s="60"/>
      <c r="IN209" s="60"/>
      <c r="IO209" s="60"/>
      <c r="IP209" s="60"/>
      <c r="IQ209" s="60"/>
    </row>
    <row r="210" spans="1:251" s="61" customFormat="1" ht="15" customHeight="1">
      <c r="A210" s="60"/>
      <c r="B210" s="60"/>
      <c r="C210" s="60"/>
      <c r="D210" s="60"/>
      <c r="E210" s="60"/>
      <c r="F210" s="60"/>
      <c r="G210" s="60"/>
      <c r="H210" s="60"/>
      <c r="I210" s="60"/>
      <c r="J210" s="60"/>
      <c r="II210" s="60"/>
      <c r="IJ210" s="60"/>
      <c r="IK210" s="60"/>
      <c r="IL210" s="60"/>
      <c r="IM210" s="60"/>
      <c r="IN210" s="60"/>
      <c r="IO210" s="60"/>
      <c r="IP210" s="60"/>
      <c r="IQ210" s="60"/>
    </row>
    <row r="211" spans="1:252" ht="15" customHeight="1">
      <c r="A211" s="71"/>
      <c r="K211" s="12"/>
      <c r="II211" s="11"/>
      <c r="IR211" s="12"/>
    </row>
  </sheetData>
  <sheetProtection/>
  <mergeCells count="12">
    <mergeCell ref="A206:C206"/>
    <mergeCell ref="E11:F11"/>
    <mergeCell ref="A11:A12"/>
    <mergeCell ref="B11:B12"/>
    <mergeCell ref="C11:C12"/>
    <mergeCell ref="D11:D12"/>
    <mergeCell ref="A8:F8"/>
    <mergeCell ref="A9:F9"/>
    <mergeCell ref="D1:E1"/>
    <mergeCell ref="D2:E2"/>
    <mergeCell ref="D3:E3"/>
    <mergeCell ref="A6:F6"/>
  </mergeCells>
  <printOptions horizontalCentered="1"/>
  <pageMargins left="0" right="0" top="1.1811023622047245" bottom="0.4330708661417323" header="0.7480314960629921" footer="0.2362204724409449"/>
  <pageSetup fitToHeight="16" horizontalDpi="600" verticalDpi="600" orientation="landscape" paperSize="9" r:id="rId1"/>
  <headerFooter alignWithMargins="0">
    <oddFooter>&amp;RСторінка &amp;P</oddFooter>
  </headerFooter>
  <rowBreaks count="1" manualBreakCount="1">
    <brk id="198" max="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Качаєнко Олена Андріївна</dc:creator>
  <cp:keywords/>
  <dc:description/>
  <cp:lastModifiedBy>Куцомеля Наталія Олексіївна</cp:lastModifiedBy>
  <cp:lastPrinted>2023-11-24T13:50:34Z</cp:lastPrinted>
  <dcterms:created xsi:type="dcterms:W3CDTF">2014-01-17T10:52:16Z</dcterms:created>
  <dcterms:modified xsi:type="dcterms:W3CDTF">2023-12-15T07:10:35Z</dcterms:modified>
  <cp:category/>
  <cp:version/>
  <cp:contentType/>
  <cp:contentStatus/>
</cp:coreProperties>
</file>