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orianynova_a\Desktop\Рішення та розпорядження\Накази МВА\Нова редакція\"/>
    </mc:Choice>
  </mc:AlternateContent>
  <bookViews>
    <workbookView xWindow="0" yWindow="0" windowWidth="20205" windowHeight="11370"/>
  </bookViews>
  <sheets>
    <sheet name="Додаток 3" sheetId="2" r:id="rId1"/>
  </sheets>
  <definedNames>
    <definedName name="_xlnm.Print_Area" localSheetId="0">'Додаток 3'!$A$1:$G$372</definedName>
  </definedNames>
  <calcPr calcId="162913"/>
</workbook>
</file>

<file path=xl/calcChain.xml><?xml version="1.0" encoding="utf-8"?>
<calcChain xmlns="http://schemas.openxmlformats.org/spreadsheetml/2006/main">
  <c r="G91" i="2" l="1"/>
  <c r="F14" i="2" l="1"/>
  <c r="F15" i="2" s="1"/>
  <c r="G10" i="2"/>
  <c r="F10" i="2"/>
  <c r="E10" i="2"/>
  <c r="G12" i="2"/>
  <c r="F12" i="2"/>
  <c r="G130" i="2"/>
  <c r="G125" i="2"/>
  <c r="G129" i="2" s="1"/>
  <c r="G127" i="2" l="1"/>
  <c r="G13" i="2" l="1"/>
  <c r="F13" i="2"/>
  <c r="G11" i="2" l="1"/>
  <c r="F11" i="2"/>
  <c r="E11" i="2"/>
  <c r="F236" i="2" l="1"/>
  <c r="G39" i="2" l="1"/>
  <c r="G41" i="2" s="1"/>
  <c r="F39" i="2"/>
  <c r="F41" i="2" s="1"/>
  <c r="E39" i="2"/>
  <c r="E41" i="2" s="1"/>
  <c r="E20" i="2"/>
  <c r="G20" i="2"/>
  <c r="F20" i="2"/>
  <c r="G172" i="2"/>
  <c r="F172" i="2"/>
  <c r="E172" i="2"/>
  <c r="G224" i="2"/>
  <c r="F224" i="2"/>
  <c r="E224" i="2"/>
  <c r="G358" i="2" l="1"/>
  <c r="G357" i="2"/>
  <c r="G363" i="2"/>
  <c r="F197" i="2"/>
  <c r="F199" i="2" s="1"/>
  <c r="G197" i="2"/>
  <c r="G199" i="2" s="1"/>
  <c r="G359" i="2" l="1"/>
  <c r="G234" i="2"/>
  <c r="F234" i="2"/>
  <c r="G304" i="2"/>
  <c r="F304" i="2"/>
  <c r="E304" i="2"/>
  <c r="G296" i="2"/>
  <c r="F296" i="2"/>
  <c r="E296" i="2"/>
  <c r="G193" i="2"/>
  <c r="G192" i="2"/>
  <c r="F323" i="2"/>
  <c r="F67" i="2" l="1"/>
  <c r="G160" i="2"/>
  <c r="G162" i="2" s="1"/>
  <c r="G113" i="2"/>
  <c r="F213" i="2"/>
  <c r="G164" i="2" l="1"/>
  <c r="G239" i="2" l="1"/>
  <c r="G235" i="2" s="1"/>
  <c r="G236" i="2" s="1"/>
  <c r="G271" i="2"/>
  <c r="F271" i="2"/>
  <c r="F176" i="2"/>
  <c r="E27" i="2"/>
  <c r="E28" i="2"/>
  <c r="G244" i="2" l="1"/>
  <c r="G280" i="2"/>
  <c r="F280" i="2"/>
  <c r="E280" i="2"/>
  <c r="G268" i="2"/>
  <c r="G270" i="2" s="1"/>
  <c r="G274" i="2" l="1"/>
  <c r="G275" i="2" s="1"/>
  <c r="G276" i="2" l="1"/>
  <c r="F209" i="2"/>
  <c r="F205" i="2"/>
  <c r="G205" i="2"/>
  <c r="G204" i="2"/>
  <c r="G142" i="2"/>
  <c r="G140" i="2"/>
  <c r="G150" i="2" l="1"/>
  <c r="G148" i="2"/>
  <c r="G183" i="2"/>
  <c r="G185" i="2" s="1"/>
  <c r="G182" i="2"/>
  <c r="G154" i="2"/>
  <c r="G156" i="2" s="1"/>
  <c r="G116" i="2"/>
  <c r="G111" i="2"/>
  <c r="G105" i="2"/>
  <c r="G104" i="2"/>
  <c r="G101" i="2"/>
  <c r="F109" i="2"/>
  <c r="G92" i="2"/>
  <c r="G76" i="2"/>
  <c r="G77" i="2" s="1"/>
  <c r="G81" i="2"/>
  <c r="G82" i="2" s="1"/>
  <c r="G78" i="2"/>
  <c r="G71" i="2"/>
  <c r="G73" i="2" s="1"/>
  <c r="F50" i="2"/>
  <c r="G118" i="2" l="1"/>
  <c r="G155" i="2"/>
  <c r="G72" i="2"/>
  <c r="G83" i="2"/>
  <c r="G93" i="2"/>
  <c r="F103" i="2" l="1"/>
  <c r="F355" i="2" l="1"/>
  <c r="F349" i="2"/>
  <c r="F351" i="2" s="1"/>
  <c r="G347" i="2"/>
  <c r="F347" i="2"/>
  <c r="E347" i="2"/>
  <c r="G341" i="2"/>
  <c r="G343" i="2" s="1"/>
  <c r="F341" i="2"/>
  <c r="F343" i="2" s="1"/>
  <c r="E341" i="2"/>
  <c r="E343" i="2" s="1"/>
  <c r="G339" i="2"/>
  <c r="F339" i="2"/>
  <c r="E339" i="2"/>
  <c r="G333" i="2"/>
  <c r="G335" i="2" s="1"/>
  <c r="F333" i="2"/>
  <c r="F335" i="2" s="1"/>
  <c r="E333" i="2"/>
  <c r="E335" i="2" s="1"/>
  <c r="G331" i="2"/>
  <c r="F331" i="2"/>
  <c r="E331" i="2"/>
  <c r="G325" i="2"/>
  <c r="G327" i="2" s="1"/>
  <c r="F325" i="2"/>
  <c r="F327" i="2" s="1"/>
  <c r="E325" i="2"/>
  <c r="E327" i="2" s="1"/>
  <c r="F317" i="2"/>
  <c r="F319" i="2" s="1"/>
  <c r="F315" i="2"/>
  <c r="E315" i="2"/>
  <c r="G298" i="2"/>
  <c r="G300" i="2" s="1"/>
  <c r="F298" i="2"/>
  <c r="F300" i="2" s="1"/>
  <c r="E298" i="2"/>
  <c r="E300" i="2" s="1"/>
  <c r="G290" i="2"/>
  <c r="G292" i="2" s="1"/>
  <c r="F290" i="2"/>
  <c r="F292" i="2" s="1"/>
  <c r="E290" i="2"/>
  <c r="E292" i="2" s="1"/>
  <c r="G278" i="2"/>
  <c r="F278" i="2"/>
  <c r="E278" i="2"/>
  <c r="F276" i="2"/>
  <c r="F275" i="2"/>
  <c r="F268" i="2"/>
  <c r="F270" i="2" s="1"/>
  <c r="F266" i="2"/>
  <c r="F265" i="2"/>
  <c r="F258" i="2"/>
  <c r="F260" i="2" s="1"/>
  <c r="F257" i="2"/>
  <c r="F256" i="2"/>
  <c r="F249" i="2"/>
  <c r="F251" i="2" s="1"/>
  <c r="G232" i="2"/>
  <c r="F232" i="2"/>
  <c r="E232" i="2"/>
  <c r="G231" i="2"/>
  <c r="F231" i="2"/>
  <c r="E231" i="2"/>
  <c r="G227" i="2"/>
  <c r="F227" i="2"/>
  <c r="E227" i="2"/>
  <c r="G221" i="2"/>
  <c r="G223" i="2" s="1"/>
  <c r="F221" i="2"/>
  <c r="F223" i="2" s="1"/>
  <c r="E221" i="2"/>
  <c r="E223" i="2" s="1"/>
  <c r="E220" i="2"/>
  <c r="E219" i="2"/>
  <c r="F210" i="2"/>
  <c r="F204" i="2"/>
  <c r="E197" i="2"/>
  <c r="E199" i="2" s="1"/>
  <c r="F195" i="2"/>
  <c r="F194" i="2"/>
  <c r="F193" i="2"/>
  <c r="F192" i="2"/>
  <c r="F183" i="2"/>
  <c r="F185" i="2" s="1"/>
  <c r="F182" i="2"/>
  <c r="E182" i="2"/>
  <c r="G181" i="2"/>
  <c r="F181" i="2"/>
  <c r="E181" i="2"/>
  <c r="G169" i="2"/>
  <c r="G171" i="2" s="1"/>
  <c r="F169" i="2"/>
  <c r="F171" i="2" s="1"/>
  <c r="E169" i="2"/>
  <c r="E171" i="2" s="1"/>
  <c r="F156" i="2"/>
  <c r="F155" i="2"/>
  <c r="F135" i="2"/>
  <c r="F134" i="2"/>
  <c r="G119" i="2"/>
  <c r="F93" i="2"/>
  <c r="F92" i="2"/>
  <c r="F88" i="2"/>
  <c r="F87" i="2"/>
  <c r="F83" i="2"/>
  <c r="F82" i="2"/>
  <c r="F78" i="2"/>
  <c r="F77" i="2"/>
  <c r="F73" i="2"/>
  <c r="F72" i="2"/>
  <c r="F59" i="2"/>
  <c r="E59" i="2"/>
  <c r="F58" i="2"/>
  <c r="E58" i="2"/>
  <c r="G50" i="2"/>
  <c r="F49" i="2"/>
  <c r="G48" i="2"/>
  <c r="F48" i="2"/>
  <c r="G47" i="2"/>
  <c r="F47" i="2"/>
  <c r="G25" i="2"/>
  <c r="F25" i="2"/>
  <c r="E25" i="2"/>
  <c r="G24" i="2"/>
  <c r="F24" i="2"/>
  <c r="E24" i="2"/>
  <c r="G17" i="2"/>
  <c r="G19" i="2" s="1"/>
  <c r="F17" i="2"/>
  <c r="F19" i="2" s="1"/>
  <c r="E17" i="2"/>
  <c r="E19" i="2" s="1"/>
</calcChain>
</file>

<file path=xl/sharedStrings.xml><?xml version="1.0" encoding="utf-8"?>
<sst xmlns="http://schemas.openxmlformats.org/spreadsheetml/2006/main" count="1061" uniqueCount="265">
  <si>
    <t>Результативні показники/індикатори програми</t>
  </si>
  <si>
    <t>Програма підвищення енергоефективності в бюджетній сфері Сумської міської територіальної громади на 2022-2024 роки</t>
  </si>
  <si>
    <t>назва програми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</si>
  <si>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</si>
  <si>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</si>
  <si>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</si>
  <si>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</si>
  <si>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Планові ‌значення‌ ‌показників‌ ‌за‌ ‌роками‌ ‌</t>
  </si>
  <si>
    <t>виконання‌ ‌</t>
  </si>
  <si>
    <t>2022 рік</t>
  </si>
  <si>
    <t>2023 рік</t>
  </si>
  <si>
    <t>2024 рік</t>
  </si>
  <si>
    <t>Витрат</t>
  </si>
  <si>
    <t>обсяг видатків</t>
  </si>
  <si>
    <t>грн.</t>
  </si>
  <si>
    <t>Якості</t>
  </si>
  <si>
    <t>Заклади галузі «Освіта»</t>
  </si>
  <si>
    <t xml:space="preserve">Завдання 1. Реалізація інвестиційних проєктів </t>
  </si>
  <si>
    <t>Продукту</t>
  </si>
  <si>
    <t>Ефективності</t>
  </si>
  <si>
    <t>кількість   закладів-учасників інвестиційного проєкту</t>
  </si>
  <si>
    <t>од.</t>
  </si>
  <si>
    <t>кількість закладів, які плануються до реалізації у звітному періоді</t>
  </si>
  <si>
    <t>середні витрати на виконання проектних заходів в 1 закладі</t>
  </si>
  <si>
    <t>грн/об'єкт</t>
  </si>
  <si>
    <t>відсоток виконання проєкту у  рік впровадження</t>
  </si>
  <si>
    <t>%</t>
  </si>
  <si>
    <t>Захід 1.2. Реалізація проєкту "Підвищення енергоефективності в освітніх закладах м. Суми"            КПКВК 1517640</t>
  </si>
  <si>
    <t>Завдання 2. Термомодернізація будівель</t>
  </si>
  <si>
    <t>Захід 2.1. Реконструкція-термомодернізація будівлі КУ ССШ № 7 ім. М. Савченка Сумської міської ради по вул. Лесі Українки, 23  в м.Суми      КПКВК 1517640</t>
  </si>
  <si>
    <t>площа огороджуючих конструкцій (фасад, цоколь, вікна, двері)</t>
  </si>
  <si>
    <t>кв. м</t>
  </si>
  <si>
    <t>загальна площа огороджуючих конструкцій, що планується модернізувати</t>
  </si>
  <si>
    <t>кількість установлених теплових модулів</t>
  </si>
  <si>
    <t>середні витрати на модернізацію огороджуючих конструкцій</t>
  </si>
  <si>
    <t>грн./кв.м</t>
  </si>
  <si>
    <t>витрати на установку теплового модуля</t>
  </si>
  <si>
    <t>середні витрати на модернізацію вентиляції</t>
  </si>
  <si>
    <t>відсоток модернізації огороджуючих конструкцій</t>
  </si>
  <si>
    <t>витрати на розробку проєктно-кошторисної документації</t>
  </si>
  <si>
    <t>Захід 2.3.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                                        КПКВК 0617640</t>
  </si>
  <si>
    <t>загальна площа покрівлі</t>
  </si>
  <si>
    <t>площа покрівлі, що планується утеплити</t>
  </si>
  <si>
    <t>середні витрати на утеплення покрівлі</t>
  </si>
  <si>
    <t>відсоток площі покрівлі, що планується утеплити</t>
  </si>
  <si>
    <t>загальна площа віконних блоків</t>
  </si>
  <si>
    <t>площа віконних блоків, що планується замінити</t>
  </si>
  <si>
    <t>відсоток площі  віконних блоків,  що планується замінити</t>
  </si>
  <si>
    <t>загальна площа фасаду</t>
  </si>
  <si>
    <t>площа фасаду, що планується утеплити</t>
  </si>
  <si>
    <t>середні витрати на утеплення фасаду</t>
  </si>
  <si>
    <t>відсоток площі  фасаду,  що планується утеплити</t>
  </si>
  <si>
    <t>грн</t>
  </si>
  <si>
    <t>середні витрати на заміну віконних блоків</t>
  </si>
  <si>
    <t>витрати на розробку проєктно-кошторисної документації, грн</t>
  </si>
  <si>
    <t>відсоток площі віконних блоків, що планується замінити</t>
  </si>
  <si>
    <t>Завдання 3. Впровадження автоматизованої системи дистанційного моніторингу енергоспоживання в бюджетній сфері</t>
  </si>
  <si>
    <t>кількість об'єктів, в яких створюється система моніторингу теплоспоживання</t>
  </si>
  <si>
    <t>кількість об'єктів, в яких створюється система моніторингу електричної енергії</t>
  </si>
  <si>
    <t>кількість об'єктів, охоплених системою моніторингу</t>
  </si>
  <si>
    <t>середні витрати на обслуговування системи моніторингу в одному закладі</t>
  </si>
  <si>
    <t>грн./заклад</t>
  </si>
  <si>
    <t>відсоток об'єктів галузі, в яких впроваджено систему моніторингу</t>
  </si>
  <si>
    <t>кількість закладів</t>
  </si>
  <si>
    <t>середні витрати на виконання енергетичного аудиту з виготовленням сертифікату енергетичної ефективності та технічного обстеження  в 1 закладі</t>
  </si>
  <si>
    <t>грн./об'єкт</t>
  </si>
  <si>
    <t>Заклади галузі "Охорона здоров'я"</t>
  </si>
  <si>
    <t xml:space="preserve">Завдання 5. Термомодернізація будівель </t>
  </si>
  <si>
    <t>Захід 5.1.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                    КПКВК 0717640</t>
  </si>
  <si>
    <t>площа огороджуючих конструкцій будівлі (покрівля, фасад, цоколь)</t>
  </si>
  <si>
    <t>площа огороджуючих конструкцій (покрівля, фасад, цоколь), що планується утеплити</t>
  </si>
  <si>
    <t>середні витрати на утеплення огороджуючих конструкцій</t>
  </si>
  <si>
    <t>відсоток площі огороджуючих конструкцій,  що планується утеплити</t>
  </si>
  <si>
    <t>площа огороджуючих конструкцій будівлі (віконні блоки, двері, фасад, покрівля)</t>
  </si>
  <si>
    <t>площа огороджуючих конструкцій, що планується утеплити</t>
  </si>
  <si>
    <t xml:space="preserve">середні витрати на утеплення огороджуючих конструкцій </t>
  </si>
  <si>
    <t>улаштування мережевої сонячної станції на 60 кВт</t>
  </si>
  <si>
    <t>загальна кількість радіаторів опалення</t>
  </si>
  <si>
    <t>шт.</t>
  </si>
  <si>
    <t>кількість радіаторів опалення, що планується замінити</t>
  </si>
  <si>
    <t>прокладання трубопроводу опалення</t>
  </si>
  <si>
    <t>м</t>
  </si>
  <si>
    <t>середні витрати на заміну радіаторів опалення</t>
  </si>
  <si>
    <t>грн./шт</t>
  </si>
  <si>
    <t>відсоток радіаторів опалення,  що планується замінити</t>
  </si>
  <si>
    <t>грн./од.</t>
  </si>
  <si>
    <t>кількість об'єктів, в яких створюється система моніторингу</t>
  </si>
  <si>
    <t>Культурно-освітні заклади та установи</t>
  </si>
  <si>
    <t>Установи галузі "Соціальний захист та соціальне забезпечення"</t>
  </si>
  <si>
    <t>загальна площа вхідних дверних блоків</t>
  </si>
  <si>
    <t>площа вхідних дверних блоків, що планується замінити</t>
  </si>
  <si>
    <t>середні витрати на заміну 1 кв.м. дверних  блоків</t>
  </si>
  <si>
    <t>відсоток площі  вхідних дверних блоків,  що планується замінити</t>
  </si>
  <si>
    <t>грн./шт.</t>
  </si>
  <si>
    <t>загальна кількість ламп</t>
  </si>
  <si>
    <t>кількість світильників, що планується замінити</t>
  </si>
  <si>
    <t>середні витрати на заміну світильників на енергоефективні</t>
  </si>
  <si>
    <t>відсоток світильників,  що планується замінити</t>
  </si>
  <si>
    <t>Фізична культура і спорт</t>
  </si>
  <si>
    <t>Інші заходи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</si>
  <si>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</t>
  </si>
  <si>
    <t>середні витрати на проведення перевірки</t>
  </si>
  <si>
    <t>кількість закладів бюджетної сфери, охоплених перевіркою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</si>
  <si>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</t>
  </si>
  <si>
    <t>письмовий переклад документів</t>
  </si>
  <si>
    <t>к-ть сторінок</t>
  </si>
  <si>
    <t>усний переклад</t>
  </si>
  <si>
    <t>середні витрати на послуги з письмового перекладу</t>
  </si>
  <si>
    <t>середні витрати на послуги з усного перекладу</t>
  </si>
  <si>
    <t>грн./год</t>
  </si>
  <si>
    <t>послуги консультанта</t>
  </si>
  <si>
    <t>к-ть год</t>
  </si>
  <si>
    <t>середні витрати на послуги консультанта</t>
  </si>
  <si>
    <t>кількість заходів проведених під час "Дні сталої енергії"</t>
  </si>
  <si>
    <t>середні витрати на проведення заходів з популяризації знань з енергозбереження</t>
  </si>
  <si>
    <t>відсоток населення міста, охоплені заходом</t>
  </si>
  <si>
    <t>кількість проведених тренінгів, навчань для енергоменеджерів бюджетної сфери</t>
  </si>
  <si>
    <t>кількість осіб, для яких проведено навчання</t>
  </si>
  <si>
    <t>осіб</t>
  </si>
  <si>
    <t>середні витрати на створення електронної системи моніторингу</t>
  </si>
  <si>
    <t>кількість розроблених документів</t>
  </si>
  <si>
    <t>середні витрати на розробку документа</t>
  </si>
  <si>
    <t xml:space="preserve">                      </t>
  </si>
  <si>
    <t>загальна площа цоколю</t>
  </si>
  <si>
    <t>загальний натуральний показник</t>
  </si>
  <si>
    <t>відсоток ефективності виконання заходу</t>
  </si>
  <si>
    <t>Гкал</t>
  </si>
  <si>
    <t>МВт год</t>
  </si>
  <si>
    <t>Обсяг зменшення споживання теплової енергії по галузі "Освіта", Гкал.</t>
  </si>
  <si>
    <t>Обсяг зменшення споживання теплової енергії по галузі "Охорона здоров'я", Гкал.</t>
  </si>
  <si>
    <t>відсоток виконання розробки проєктно-кошторисної документації</t>
  </si>
  <si>
    <t>Захід 2.9. Капітальний ремонт покрівлі з утепленням Сумського дошкільного навчального закладу (ясла-садок) № 6 "Метелик" м.Суми, Сумської області КПКВК 0617640</t>
  </si>
  <si>
    <t>Захід 2.10. Капітальний ремонт будівлі (утеплення фасаду) Комунальної установи Сумська спеціалізована школа І-ІІІ ступенів № 29, м. Суми, Сумської області КПКВК 0617640</t>
  </si>
  <si>
    <t>Захід 2.11.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 КПКВК 1517640</t>
  </si>
  <si>
    <t>Захід 2.12.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 КПКВК 1517640</t>
  </si>
  <si>
    <t>Захід 2.15. Капітальний ремонт покрівлі з утепленням Сумського дошкільного навчального закладу (ясла-садок) № 8 «Космічний», м. Суми, Сумської області КПКВК 0617640</t>
  </si>
  <si>
    <t>Захід 2.16. Капітальний ремонт покрівлі з утепленням Комунальної установи Сумська гімназія № 1, м. Суми, Сумської області КПКВК 0617640</t>
  </si>
  <si>
    <t>Захід 2.18. Капітальний ремонт покрівлі з утепленням будівлі Центру науково-технічної творчості молоді Сумської міської ради, вул. Холодногірська, 35                     КПКВК 0617640</t>
  </si>
  <si>
    <t>Захід 2.19. 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 КПКВК 0617640</t>
  </si>
  <si>
    <t>Захід 2.20. 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                           КПКВК 0617640</t>
  </si>
  <si>
    <t>Завдання 6. Впровадження автоматизованої системи дистанційного моніторингу енергоспоживання в бюджетній сфері</t>
  </si>
  <si>
    <t>Захід 6.2. Обслуговування  Сумської міської системи моніторингу теплоспоживання будівель об’єктів  галузі "Охорона здоров'я"                           КПКВК 0717640</t>
  </si>
  <si>
    <t>Завдання 7. Термомодернізація будівель</t>
  </si>
  <si>
    <t>Захід 7.1. Реконструкція-термомодернізація будівлі Піщанського будинку культури за адресою: м. Суми, с. Піщане, вул. Шкільна, 47-а                          КПКВК 1517640</t>
  </si>
  <si>
    <t xml:space="preserve">Завдання 8. Термомодернізація будівель </t>
  </si>
  <si>
    <t>Завдання 9. Модернізація системи освітлення</t>
  </si>
  <si>
    <t xml:space="preserve">Завдання 10. Термомодернізація будівель </t>
  </si>
  <si>
    <t>Захід 10.1. Капітальний ремонт будівлі (термомодернізація) спортивного комплексу «Авангард» за адресою: вул.Хворостянки,5 в м.Суми КПКВК 0217640</t>
  </si>
  <si>
    <t>Завдання 11. Перевірка системи енергетичного менеджменту в бюджетній сфері</t>
  </si>
  <si>
    <t>Завдання 13. Реалізація Проєкту "Впровадження Європейської Енергетичної відзнаки в Україні"</t>
  </si>
  <si>
    <t>Захід 13.1. Сплата щорічного внеску за членство в "Європейській Енергетичній Відзнаці"                                    КПКВК 0217680</t>
  </si>
  <si>
    <t>Захід 13.3. Оплата консультативних послуг  з впровадження Європейської енергетичної відзнаки               КПКВК 3717640</t>
  </si>
  <si>
    <t>Завдання 14. Реалізація демонстраційного проєкту від GIZ</t>
  </si>
  <si>
    <t>Захід 14.1.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                 КПКВК 3717700</t>
  </si>
  <si>
    <t xml:space="preserve">Завдання 15. Популяризація ідеї сталого енергетичного розвитку </t>
  </si>
  <si>
    <t>Захід 15.1. Проведення заходу "Дні Сталої енергії"                     КПКВК 3717640</t>
  </si>
  <si>
    <t>Завдання 16. Проведення навчань для енергоменеджерів бюджетних закладів та установ</t>
  </si>
  <si>
    <t>Завдання 17. Впровадження електронної системи енергомоніторингу</t>
  </si>
  <si>
    <t>Завдання 18. Розробка Плану дій сталого енергетичного розвитку та клімату</t>
  </si>
  <si>
    <t>Завдання 19. Участь у тренінгах та семінарах з питань енергозбереження</t>
  </si>
  <si>
    <t>площа огороджувальних конструкцій, що планується утеплити</t>
  </si>
  <si>
    <t>загальна площа огороджуючих конструкцій, що планується утеплити</t>
  </si>
  <si>
    <t>середні витрати на утеплення огороджувальних конструкцій</t>
  </si>
  <si>
    <t>середні витрати на утеплення 1 кв.м. покрівлі</t>
  </si>
  <si>
    <t>відсоток площі покрівлі,  що планується утеплити</t>
  </si>
  <si>
    <t>кількість проведених заходів</t>
  </si>
  <si>
    <t xml:space="preserve">середні витрати на проведення заходів </t>
  </si>
  <si>
    <t>кількість проведених тренінгів та навчань</t>
  </si>
  <si>
    <t>середні витрати на проведення тренінгів та навчань</t>
  </si>
  <si>
    <t xml:space="preserve">площа дверних блоків, що планується замінити </t>
  </si>
  <si>
    <t>улаштування блискавкозахисту</t>
  </si>
  <si>
    <t>середні витрати на улаштування 1 блискавкозахисту</t>
  </si>
  <si>
    <t>пог.м.</t>
  </si>
  <si>
    <t>система освітлення</t>
  </si>
  <si>
    <t>середні витрати на ремонт системи освітлення</t>
  </si>
  <si>
    <t>грн./пог.м</t>
  </si>
  <si>
    <t>відсоток заміни вхідних дверних блоків</t>
  </si>
  <si>
    <t>відсоток улаштування блискавкозахисту</t>
  </si>
  <si>
    <t>відсоток виконання ремонту системи освітлення</t>
  </si>
  <si>
    <t>середні витрати на створення системи моніторигу теплоспоживання</t>
  </si>
  <si>
    <t>середні витрати на створення системи моніторингу електричної енергії</t>
  </si>
  <si>
    <t>відсоток виконання розробки документа</t>
  </si>
  <si>
    <t>площа огороджувальних конструкцій (покрівля, фасад), що планується утеплити</t>
  </si>
  <si>
    <t>Захід 13.2. Оплата усних та письмових послуг перекладача з англійської мови                                КПКВК 3717640</t>
  </si>
  <si>
    <t>відсоток виконання усного перекладу</t>
  </si>
  <si>
    <t>відсоток виконання перекладу письмових документів</t>
  </si>
  <si>
    <t>обслуговування валютного рахунку</t>
  </si>
  <si>
    <t>витрати на обслуговування</t>
  </si>
  <si>
    <t>відсоток обслуговувааня валютного рахунку</t>
  </si>
  <si>
    <t>Захід 12.1. Сплата членських внесків органами місцевого самоврядування Асоціації «Енергоефективні міста України»                                            КПКВК 0217680</t>
  </si>
  <si>
    <t>Захід 6.1. Впровадження Сумської міської системи моніторингу теплоспоживання будівель об’єктів галузі "Охорона здоров'я"                                          КПКВК 0717640</t>
  </si>
  <si>
    <t>витрати на улаштування мережевої сонячної станції</t>
  </si>
  <si>
    <t>відсоток виконання улаштування мережевої сонячної станції</t>
  </si>
  <si>
    <t xml:space="preserve">Захід 5.2. Підвищення енергоефективності зі складовою альтернативної енергетики будівель КНП "Центральна міська клінічна лікарня" Сумської міської ради           КПКВК 0717640 </t>
  </si>
  <si>
    <t>Захід 2.13. 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термомедернізіції     КПКВК 0617640</t>
  </si>
  <si>
    <t>Захід 2.4. Капітальний ремонт покрівлі з утепленням КУ ССШ № 7 ім. М. Савченка Сумської міської ради по вул. Лесі Українки, 23 в м.Суми                   КПКВК 0617640</t>
  </si>
  <si>
    <t>Захід 2.5.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                                    КПКВК 0617640</t>
  </si>
  <si>
    <t>підсилення стін</t>
  </si>
  <si>
    <t>середні витрати на підсилення стін</t>
  </si>
  <si>
    <t>відсоток виконання робіт з підсилення стін</t>
  </si>
  <si>
    <t>Захід 3.1. Впровадження Сумської міської системи моніторингу теплоспоживання та споживання електричної енергії будівель в освітніх закладах та установах                                 КПКВК 0617640</t>
  </si>
  <si>
    <t>Захід 3.2. Обслуговування Сумської міської системи моніторингу теплоспоживання та споживання електричної енергії будівель в освітніх закладах та установах                                    КПКВК 0617640</t>
  </si>
  <si>
    <t>Захід 11.1. Наглядовий аудит системи енергетичного менеджменту в бюджетній сфері  КПКВК 3717640</t>
  </si>
  <si>
    <t>Захід 11.2. Ресертифікаційний аудит системи енергетичного менеджменту                                 КПКВК 3717640</t>
  </si>
  <si>
    <t>Захід 16.1. Проведення навчання енергоменеджерів бюджетної сфери                                              КПКВК 3717640</t>
  </si>
  <si>
    <t>Захід 17.1. Впровадження електронної системи енергомоніторингу в бюджетній сфері                                          КПКВК 3717640</t>
  </si>
  <si>
    <t>кількість об'єктів з  електронною ситемою моніторингу</t>
  </si>
  <si>
    <t>Захід 18.1. Розробка Плану дій сталого енергетичного розвитку та клімату Сумської міської територіальної громади             КПКВК 3717640</t>
  </si>
  <si>
    <t>відсоток використаних послуг консультанта</t>
  </si>
  <si>
    <t>кількість членських внесків</t>
  </si>
  <si>
    <t>Завдання 12. Участь у Добровільному об’єднанні органів місцевого самоврядування – Асоціації «Енергоефективні міста України»</t>
  </si>
  <si>
    <t xml:space="preserve">кількість проведених наглядових та ресертифікаційних аудитів функціонування системи енергетичного менеджменту в бюджетній сфері </t>
  </si>
  <si>
    <t>відсоток сплачених внесків</t>
  </si>
  <si>
    <t>середній розмір внеску</t>
  </si>
  <si>
    <t>кількість сплачених послуг</t>
  </si>
  <si>
    <t>середні витрати на послуги</t>
  </si>
  <si>
    <t>відсоток сплачених послуг</t>
  </si>
  <si>
    <t>Захід 9.1. 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                               КПКВК 0817640</t>
  </si>
  <si>
    <t>Захід 8.1. Заміна вхідних дверей у будинку нічного перебування КУ "СМТЦСО (НСП) "Берегиня"  КПКВК 0817640</t>
  </si>
  <si>
    <t>середні витрати на заміну світильників</t>
  </si>
  <si>
    <t>відсоток замінених світильників</t>
  </si>
  <si>
    <t>загальна площа огороджувальних конструкцій, що планується термомодернізувати</t>
  </si>
  <si>
    <t xml:space="preserve">середні витрати на виконання енергетичного аудиту з виготовленням сертифікату енергетичної ефективності </t>
  </si>
  <si>
    <t>об'єктів</t>
  </si>
  <si>
    <t>відсоток виконання проєкту</t>
  </si>
  <si>
    <t>Захід 2.17. Капітальний ремонт покрівлі з утепленням Сумського дошкільного навчального закладу (центр розвитку дитини) № 13 "Купава" Сумської міської ради                                             КПКВК 0617640</t>
  </si>
  <si>
    <t xml:space="preserve">                                                                                                                                              </t>
  </si>
  <si>
    <t>Додаток 3</t>
  </si>
  <si>
    <t>кількість заходів</t>
  </si>
  <si>
    <t>середні витрати на участь у заходах</t>
  </si>
  <si>
    <t>відсоток використаних коштів</t>
  </si>
  <si>
    <t>відсоток об'єктів галузі, в яких впроваджено електронну систему моніторингу</t>
  </si>
  <si>
    <t>кількість об'єктів, в яких створюється електронна ситема моніторингу</t>
  </si>
  <si>
    <t>кількість об'єтів, охоплених системою моніторингу</t>
  </si>
  <si>
    <t>середні витрати на заміну  дверних  блоків</t>
  </si>
  <si>
    <t>відсоток об'єктів галузі, в яких створено систему моніторингу</t>
  </si>
  <si>
    <t>середні витрати на обслуговування та впровадження системи моніторингу в одному закладі</t>
  </si>
  <si>
    <t>кількість закладів, що беруть участь в інвестиційних проєктах</t>
  </si>
  <si>
    <t>відсоток виконання проєку у рік впровадження</t>
  </si>
  <si>
    <t>середні витрати на 1 заклад</t>
  </si>
  <si>
    <t>середні витрати на реконструкцію будівлі</t>
  </si>
  <si>
    <t>кількість реконструйованих закладів</t>
  </si>
  <si>
    <t>Захід 2.7. Капітальний ремонт покрівлі з утепленням Сумська початкова школа № 30 "Унікум" Сумської міської ради                 КПКВК 0617640</t>
  </si>
  <si>
    <t>відсоток виконання проєктів у рік впровадження</t>
  </si>
  <si>
    <t>кількість термомодернізованих будівель</t>
  </si>
  <si>
    <t>середні витрати на 1 будівлю</t>
  </si>
  <si>
    <t>відсоток зменшення споживання паливних ресурсів закладами бюджетної сфери від базового року</t>
  </si>
  <si>
    <t xml:space="preserve"> відсоток виконання проєктів у рік впровадження</t>
  </si>
  <si>
    <t>Захід 2.8. Капітальний ремонт покрівлі з утепленням Сумського дошкільного навчального закладу (ясла-садок) № 2 "Ясочка" м. Суми, Сумської області                                         КПКВК 0617640</t>
  </si>
  <si>
    <t>Захід 2.6. 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                 КПКВК 0617640</t>
  </si>
  <si>
    <t>Захід 2.2. 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               КПКВК 1517640</t>
  </si>
  <si>
    <t>обсяг економії</t>
  </si>
  <si>
    <t>Захід 1.1. Реалізація проєкту "Підвищення енергоефективності в дошкільних навчальних закладах міста Суми"                          КПКВК 1517640</t>
  </si>
  <si>
    <t>Захід 5.4. Капітальний ремонт будівель медичного закладу з утепленням стін, покрівлі, заміною покриття, заміною системи опалення за адресою, м. Суми, вул. М.Вовчок, 2        КПКВК 0717361</t>
  </si>
  <si>
    <t>площп віконних блоків, що планується замінити</t>
  </si>
  <si>
    <t>Захід 19.1. Участь представників Сумської міської ради у тренінгах, семінарах з питань енергозбереження (міжнародні та на території України)           КПКВК 3717640</t>
  </si>
  <si>
    <t>Обсяг зменшення споживання енергоносіїв закладами бюджетної сфери, МВт год</t>
  </si>
  <si>
    <t>Захід 2.14. 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                                      КПКВК 0617640, 0617384</t>
  </si>
  <si>
    <t>Завдання 4. 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</t>
  </si>
  <si>
    <t>Захід 4.1. 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    КПКВК 1517640                           КПКВК 0617640</t>
  </si>
  <si>
    <t>Захід 5.3.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                 КПКВК 0717700, КПКВК 071640</t>
  </si>
  <si>
    <t>Директор Департаменту фінансів, економіки та інвестицій Сумської міської ради</t>
  </si>
  <si>
    <t>Світлана ЛИПОВА</t>
  </si>
  <si>
    <t>к-ть годин</t>
  </si>
  <si>
    <t xml:space="preserve">до наказу Сумської міської військової
адміністрації
від 21.12.2023 № 106 – СМР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</si>
</sst>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_-"/>
    <numFmt numFmtId="165" formatCode="0.0"/>
    <numFmt numFmtId="166" formatCode="#,##0.0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" fontId="0" fillId="0" borderId="0" xfId="0" applyNumberFormat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Fill="1"/>
    <xf numFmtId="4" fontId="0" fillId="0" borderId="0" xfId="0" applyNumberFormat="1"/>
    <xf numFmtId="0" fontId="6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" fontId="7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2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Border="1" applyAlignment="1">
      <alignment vertical="center"/>
    </xf>
    <xf numFmtId="0" fontId="13" fillId="0" borderId="0" xfId="0" applyFont="1" applyFill="1"/>
    <xf numFmtId="4" fontId="13" fillId="0" borderId="0" xfId="0" applyNumberFormat="1" applyFont="1" applyFill="1" applyAlignment="1">
      <alignment horizontal="center"/>
    </xf>
    <xf numFmtId="0" fontId="6" fillId="0" borderId="2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4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27.85546875" customWidth="1"/>
    <col min="2" max="2" width="15.7109375" customWidth="1"/>
    <col min="3" max="3" width="33" style="2" customWidth="1"/>
    <col min="4" max="4" width="15.85546875" customWidth="1"/>
    <col min="5" max="5" width="19.28515625" style="37" customWidth="1"/>
    <col min="6" max="6" width="17.42578125" style="37" customWidth="1"/>
    <col min="7" max="7" width="18.5703125" style="37" customWidth="1"/>
    <col min="9" max="9" width="13.5703125" bestFit="1" customWidth="1"/>
    <col min="10" max="10" width="11.42578125" bestFit="1" customWidth="1"/>
    <col min="11" max="11" width="19.28515625" customWidth="1"/>
    <col min="14" max="14" width="10.5703125" bestFit="1" customWidth="1"/>
  </cols>
  <sheetData>
    <row r="1" spans="1:22" ht="23.25" customHeight="1" x14ac:dyDescent="0.25">
      <c r="A1" s="32" t="s">
        <v>226</v>
      </c>
      <c r="B1" s="32"/>
      <c r="C1" s="32"/>
      <c r="D1" s="32"/>
      <c r="E1" s="75" t="s">
        <v>227</v>
      </c>
      <c r="F1" s="75"/>
      <c r="G1" s="75"/>
    </row>
    <row r="2" spans="1:22" ht="54.75" customHeight="1" x14ac:dyDescent="0.25">
      <c r="A2" s="32"/>
      <c r="B2" s="32"/>
      <c r="C2" s="32"/>
      <c r="D2" s="32"/>
      <c r="E2" s="55" t="s">
        <v>264</v>
      </c>
      <c r="F2" s="55"/>
      <c r="G2" s="55"/>
    </row>
    <row r="3" spans="1:22" ht="27" customHeight="1" x14ac:dyDescent="0.25">
      <c r="A3" s="84" t="s">
        <v>0</v>
      </c>
      <c r="B3" s="84"/>
      <c r="C3" s="84"/>
      <c r="D3" s="84"/>
      <c r="E3" s="84"/>
      <c r="F3" s="84"/>
      <c r="G3" s="84"/>
    </row>
    <row r="4" spans="1:22" ht="20.25" customHeight="1" x14ac:dyDescent="0.25">
      <c r="A4" s="85" t="s">
        <v>1</v>
      </c>
      <c r="B4" s="85"/>
      <c r="C4" s="85"/>
      <c r="D4" s="85"/>
      <c r="E4" s="85"/>
      <c r="F4" s="85"/>
      <c r="G4" s="85"/>
    </row>
    <row r="5" spans="1:22" x14ac:dyDescent="0.25">
      <c r="A5" s="86" t="s">
        <v>2</v>
      </c>
      <c r="B5" s="86"/>
      <c r="C5" s="86"/>
      <c r="D5" s="86"/>
      <c r="E5" s="86"/>
      <c r="F5" s="86"/>
      <c r="G5" s="86"/>
    </row>
    <row r="6" spans="1:22" ht="79.5" customHeight="1" x14ac:dyDescent="0.25">
      <c r="A6" s="74" t="s">
        <v>3</v>
      </c>
      <c r="B6" s="74" t="s">
        <v>4</v>
      </c>
      <c r="C6" s="87" t="s">
        <v>5</v>
      </c>
      <c r="D6" s="74" t="s">
        <v>6</v>
      </c>
      <c r="E6" s="74" t="s">
        <v>7</v>
      </c>
      <c r="F6" s="74"/>
      <c r="G6" s="74"/>
    </row>
    <row r="7" spans="1:22" x14ac:dyDescent="0.25">
      <c r="A7" s="74"/>
      <c r="B7" s="74"/>
      <c r="C7" s="88"/>
      <c r="D7" s="74"/>
      <c r="E7" s="74" t="s">
        <v>8</v>
      </c>
      <c r="F7" s="74"/>
      <c r="G7" s="74"/>
    </row>
    <row r="8" spans="1:22" x14ac:dyDescent="0.25">
      <c r="A8" s="74"/>
      <c r="B8" s="74"/>
      <c r="C8" s="89"/>
      <c r="D8" s="74"/>
      <c r="E8" s="35" t="s">
        <v>9</v>
      </c>
      <c r="F8" s="35" t="s">
        <v>10</v>
      </c>
      <c r="G8" s="35" t="s">
        <v>11</v>
      </c>
    </row>
    <row r="9" spans="1:22" x14ac:dyDescent="0.25">
      <c r="A9" s="3">
        <v>1</v>
      </c>
      <c r="B9" s="3">
        <v>2</v>
      </c>
      <c r="C9" s="3">
        <v>3</v>
      </c>
      <c r="D9" s="3">
        <v>4</v>
      </c>
      <c r="E9" s="38">
        <v>5</v>
      </c>
      <c r="F9" s="38">
        <v>6</v>
      </c>
      <c r="G9" s="38">
        <v>7</v>
      </c>
    </row>
    <row r="10" spans="1:22" ht="21.75" customHeight="1" x14ac:dyDescent="0.25">
      <c r="A10" s="69" t="s">
        <v>128</v>
      </c>
      <c r="B10" s="33" t="s">
        <v>18</v>
      </c>
      <c r="C10" s="20" t="s">
        <v>251</v>
      </c>
      <c r="D10" s="33" t="s">
        <v>126</v>
      </c>
      <c r="E10" s="11">
        <f>447.73/1.163</f>
        <v>384.97850386930355</v>
      </c>
      <c r="F10" s="11">
        <f>1781/1.163</f>
        <v>1531.3843508168529</v>
      </c>
      <c r="G10" s="11">
        <f>1492.67/1.163</f>
        <v>1283.4651762682718</v>
      </c>
      <c r="H10" s="7"/>
      <c r="I10" s="7"/>
      <c r="J10" s="7"/>
      <c r="K10" s="7"/>
      <c r="L10" s="7"/>
      <c r="M10" s="19"/>
      <c r="N10" s="7"/>
      <c r="O10" s="7"/>
      <c r="P10" s="7"/>
      <c r="Q10" s="7"/>
    </row>
    <row r="11" spans="1:22" ht="47.25" customHeight="1" x14ac:dyDescent="0.25">
      <c r="A11" s="70"/>
      <c r="B11" s="33" t="s">
        <v>15</v>
      </c>
      <c r="C11" s="20" t="s">
        <v>246</v>
      </c>
      <c r="D11" s="33" t="s">
        <v>26</v>
      </c>
      <c r="E11" s="11">
        <f>E10/38852.536*100</f>
        <v>0.99087097910237709</v>
      </c>
      <c r="F11" s="11">
        <f>F10/38852.536*100</f>
        <v>3.9415299706996039</v>
      </c>
      <c r="G11" s="11">
        <f>G10/38852.536*100</f>
        <v>3.3034270305245244</v>
      </c>
      <c r="H11" s="7"/>
      <c r="I11" s="49"/>
      <c r="J11" s="49"/>
      <c r="K11" s="46"/>
      <c r="L11" s="46"/>
      <c r="M11" s="47"/>
      <c r="N11" s="48"/>
      <c r="O11" s="7"/>
      <c r="P11" s="7"/>
      <c r="Q11" s="7"/>
    </row>
    <row r="12" spans="1:22" ht="23.25" customHeight="1" x14ac:dyDescent="0.25">
      <c r="A12" s="69" t="s">
        <v>129</v>
      </c>
      <c r="B12" s="33" t="s">
        <v>18</v>
      </c>
      <c r="C12" s="20" t="s">
        <v>251</v>
      </c>
      <c r="D12" s="33" t="s">
        <v>126</v>
      </c>
      <c r="E12" s="11">
        <v>0</v>
      </c>
      <c r="F12" s="11">
        <f>73.4/1.163</f>
        <v>63.112639724849529</v>
      </c>
      <c r="G12" s="11">
        <f>99.9/1.163</f>
        <v>85.898538263112641</v>
      </c>
      <c r="H12" s="7"/>
      <c r="I12" s="49"/>
      <c r="J12" s="49"/>
      <c r="K12" s="46"/>
      <c r="L12" s="46"/>
      <c r="M12" s="48"/>
      <c r="N12" s="46"/>
      <c r="O12" s="7"/>
      <c r="P12" s="7"/>
      <c r="Q12" s="7"/>
    </row>
    <row r="13" spans="1:22" ht="48.75" customHeight="1" x14ac:dyDescent="0.25">
      <c r="A13" s="70"/>
      <c r="B13" s="33" t="s">
        <v>15</v>
      </c>
      <c r="C13" s="20" t="s">
        <v>246</v>
      </c>
      <c r="D13" s="33" t="s">
        <v>26</v>
      </c>
      <c r="E13" s="11">
        <v>0</v>
      </c>
      <c r="F13" s="11">
        <f>F12/10455.971*100</f>
        <v>0.60360381379069949</v>
      </c>
      <c r="G13" s="11">
        <f>G12/10455.971*100</f>
        <v>0.82152617163066577</v>
      </c>
      <c r="H13" s="7"/>
      <c r="I13" s="49"/>
      <c r="J13" s="49"/>
      <c r="K13" s="46"/>
      <c r="L13" s="46"/>
      <c r="M13" s="47"/>
      <c r="N13" s="46"/>
      <c r="O13" s="7"/>
      <c r="P13" s="7"/>
      <c r="Q13" s="7"/>
    </row>
    <row r="14" spans="1:22" ht="18.75" customHeight="1" x14ac:dyDescent="0.25">
      <c r="A14" s="69" t="s">
        <v>256</v>
      </c>
      <c r="B14" s="40" t="s">
        <v>18</v>
      </c>
      <c r="C14" s="20" t="s">
        <v>251</v>
      </c>
      <c r="D14" s="40" t="s">
        <v>127</v>
      </c>
      <c r="E14" s="11">
        <v>0</v>
      </c>
      <c r="F14" s="11">
        <f>57.6*2</f>
        <v>115.2</v>
      </c>
      <c r="G14" s="11">
        <v>0</v>
      </c>
      <c r="H14" s="7"/>
      <c r="I14" s="49"/>
      <c r="J14" s="49"/>
      <c r="K14" s="46"/>
      <c r="L14" s="46"/>
      <c r="M14" s="48"/>
      <c r="N14" s="46"/>
      <c r="O14" s="7"/>
      <c r="P14" s="7"/>
      <c r="Q14" s="7"/>
    </row>
    <row r="15" spans="1:22" ht="51.75" customHeight="1" x14ac:dyDescent="0.25">
      <c r="A15" s="70"/>
      <c r="B15" s="40" t="s">
        <v>15</v>
      </c>
      <c r="C15" s="20" t="s">
        <v>246</v>
      </c>
      <c r="D15" s="40" t="s">
        <v>26</v>
      </c>
      <c r="E15" s="11">
        <v>0</v>
      </c>
      <c r="F15" s="11">
        <f>F14/10455.971*100</f>
        <v>1.1017628109335806</v>
      </c>
      <c r="G15" s="11">
        <v>0</v>
      </c>
      <c r="H15" s="7"/>
      <c r="I15" s="46"/>
      <c r="J15" s="46"/>
      <c r="K15" s="46"/>
      <c r="L15" s="48"/>
      <c r="M15" s="47"/>
      <c r="N15" s="46"/>
      <c r="O15" s="46"/>
      <c r="P15" s="46"/>
      <c r="Q15" s="46"/>
      <c r="R15" s="46"/>
      <c r="S15" s="46"/>
      <c r="T15" s="46"/>
      <c r="U15" s="46"/>
      <c r="V15" s="46"/>
    </row>
    <row r="16" spans="1:22" x14ac:dyDescent="0.25">
      <c r="A16" s="78" t="s">
        <v>16</v>
      </c>
      <c r="B16" s="79"/>
      <c r="C16" s="79"/>
      <c r="D16" s="79"/>
      <c r="E16" s="79"/>
      <c r="F16" s="79"/>
      <c r="G16" s="80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7.25" customHeight="1" x14ac:dyDescent="0.25">
      <c r="A17" s="81" t="s">
        <v>17</v>
      </c>
      <c r="B17" s="31" t="s">
        <v>12</v>
      </c>
      <c r="C17" s="20" t="s">
        <v>13</v>
      </c>
      <c r="D17" s="31" t="s">
        <v>14</v>
      </c>
      <c r="E17" s="11">
        <f>E21+E26</f>
        <v>55261740</v>
      </c>
      <c r="F17" s="11">
        <f>F21</f>
        <v>111119500</v>
      </c>
      <c r="G17" s="11">
        <f>G21</f>
        <v>112165000</v>
      </c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5.5" x14ac:dyDescent="0.25">
      <c r="A18" s="82"/>
      <c r="B18" s="31" t="s">
        <v>18</v>
      </c>
      <c r="C18" s="20" t="s">
        <v>237</v>
      </c>
      <c r="D18" s="31" t="s">
        <v>21</v>
      </c>
      <c r="E18" s="12">
        <v>4</v>
      </c>
      <c r="F18" s="12">
        <v>4</v>
      </c>
      <c r="G18" s="12">
        <v>4</v>
      </c>
      <c r="L18" s="19"/>
    </row>
    <row r="19" spans="1:17" ht="25.5" x14ac:dyDescent="0.25">
      <c r="A19" s="82"/>
      <c r="B19" s="31" t="s">
        <v>19</v>
      </c>
      <c r="C19" s="20" t="s">
        <v>23</v>
      </c>
      <c r="D19" s="31" t="s">
        <v>65</v>
      </c>
      <c r="E19" s="11">
        <f>E17/E18</f>
        <v>13815435</v>
      </c>
      <c r="F19" s="11">
        <f>F17/F18</f>
        <v>27779875</v>
      </c>
      <c r="G19" s="11">
        <f>G17/G18</f>
        <v>28041250</v>
      </c>
    </row>
    <row r="20" spans="1:17" ht="28.5" customHeight="1" x14ac:dyDescent="0.25">
      <c r="A20" s="83"/>
      <c r="B20" s="31" t="s">
        <v>15</v>
      </c>
      <c r="C20" s="20" t="s">
        <v>238</v>
      </c>
      <c r="D20" s="31" t="s">
        <v>26</v>
      </c>
      <c r="E20" s="11">
        <f>E18/8*100</f>
        <v>50</v>
      </c>
      <c r="F20" s="11">
        <f>F18/8*100</f>
        <v>50</v>
      </c>
      <c r="G20" s="11">
        <f>G18/8*100</f>
        <v>50</v>
      </c>
    </row>
    <row r="21" spans="1:17" ht="20.25" customHeight="1" x14ac:dyDescent="0.25">
      <c r="A21" s="57" t="s">
        <v>252</v>
      </c>
      <c r="B21" s="58" t="s">
        <v>12</v>
      </c>
      <c r="C21" s="5" t="s">
        <v>13</v>
      </c>
      <c r="D21" s="4" t="s">
        <v>14</v>
      </c>
      <c r="E21" s="9">
        <v>48200000</v>
      </c>
      <c r="F21" s="6">
        <v>111119500</v>
      </c>
      <c r="G21" s="6">
        <v>112165000</v>
      </c>
    </row>
    <row r="22" spans="1:17" ht="26.25" customHeight="1" x14ac:dyDescent="0.25">
      <c r="A22" s="57"/>
      <c r="B22" s="59"/>
      <c r="C22" s="5" t="s">
        <v>20</v>
      </c>
      <c r="D22" s="4" t="s">
        <v>21</v>
      </c>
      <c r="E22" s="44">
        <v>8</v>
      </c>
      <c r="F22" s="10">
        <v>8</v>
      </c>
      <c r="G22" s="10">
        <v>8</v>
      </c>
    </row>
    <row r="23" spans="1:17" ht="48.75" customHeight="1" x14ac:dyDescent="0.25">
      <c r="A23" s="57"/>
      <c r="B23" s="4" t="s">
        <v>18</v>
      </c>
      <c r="C23" s="5" t="s">
        <v>22</v>
      </c>
      <c r="D23" s="4" t="s">
        <v>21</v>
      </c>
      <c r="E23" s="10">
        <v>4</v>
      </c>
      <c r="F23" s="10">
        <v>4</v>
      </c>
      <c r="G23" s="10">
        <v>4</v>
      </c>
    </row>
    <row r="24" spans="1:17" ht="31.5" customHeight="1" x14ac:dyDescent="0.25">
      <c r="A24" s="57"/>
      <c r="B24" s="4" t="s">
        <v>19</v>
      </c>
      <c r="C24" s="5" t="s">
        <v>23</v>
      </c>
      <c r="D24" s="4" t="s">
        <v>24</v>
      </c>
      <c r="E24" s="6">
        <f>E21/E23</f>
        <v>12050000</v>
      </c>
      <c r="F24" s="6">
        <f>F21/F23</f>
        <v>27779875</v>
      </c>
      <c r="G24" s="6">
        <f>G21/G23</f>
        <v>28041250</v>
      </c>
      <c r="I24" s="27"/>
    </row>
    <row r="25" spans="1:17" ht="32.25" customHeight="1" x14ac:dyDescent="0.25">
      <c r="A25" s="57"/>
      <c r="B25" s="4" t="s">
        <v>15</v>
      </c>
      <c r="C25" s="5" t="s">
        <v>25</v>
      </c>
      <c r="D25" s="4" t="s">
        <v>26</v>
      </c>
      <c r="E25" s="6">
        <f>E23/E22*100</f>
        <v>50</v>
      </c>
      <c r="F25" s="6">
        <f t="shared" ref="F25:G25" si="0">F23/F22*100</f>
        <v>50</v>
      </c>
      <c r="G25" s="6">
        <f t="shared" si="0"/>
        <v>50</v>
      </c>
      <c r="I25" s="27"/>
    </row>
    <row r="26" spans="1:17" ht="19.5" customHeight="1" x14ac:dyDescent="0.25">
      <c r="A26" s="66" t="s">
        <v>27</v>
      </c>
      <c r="B26" s="21" t="s">
        <v>12</v>
      </c>
      <c r="C26" s="20" t="s">
        <v>13</v>
      </c>
      <c r="D26" s="21" t="s">
        <v>14</v>
      </c>
      <c r="E26" s="11">
        <v>7061740</v>
      </c>
      <c r="F26" s="11"/>
      <c r="G26" s="11"/>
    </row>
    <row r="27" spans="1:17" ht="33" customHeight="1" x14ac:dyDescent="0.25">
      <c r="A27" s="66"/>
      <c r="B27" s="64" t="s">
        <v>18</v>
      </c>
      <c r="C27" s="20" t="s">
        <v>160</v>
      </c>
      <c r="D27" s="21" t="s">
        <v>31</v>
      </c>
      <c r="E27" s="11">
        <f>480.1+22</f>
        <v>502.1</v>
      </c>
      <c r="F27" s="11"/>
      <c r="G27" s="11"/>
    </row>
    <row r="28" spans="1:17" ht="27" customHeight="1" x14ac:dyDescent="0.25">
      <c r="A28" s="66"/>
      <c r="B28" s="67"/>
      <c r="C28" s="20" t="s">
        <v>169</v>
      </c>
      <c r="D28" s="21" t="s">
        <v>31</v>
      </c>
      <c r="E28" s="11">
        <f>0.72+8.49</f>
        <v>9.2100000000000009</v>
      </c>
      <c r="F28" s="11"/>
      <c r="G28" s="11"/>
    </row>
    <row r="29" spans="1:17" ht="20.25" customHeight="1" x14ac:dyDescent="0.25">
      <c r="A29" s="66"/>
      <c r="B29" s="67"/>
      <c r="C29" s="20" t="s">
        <v>170</v>
      </c>
      <c r="D29" s="21" t="s">
        <v>21</v>
      </c>
      <c r="E29" s="12">
        <v>2</v>
      </c>
      <c r="F29" s="11"/>
      <c r="G29" s="11"/>
    </row>
    <row r="30" spans="1:17" ht="19.5" customHeight="1" x14ac:dyDescent="0.25">
      <c r="A30" s="66"/>
      <c r="B30" s="65"/>
      <c r="C30" s="20" t="s">
        <v>173</v>
      </c>
      <c r="D30" s="21" t="s">
        <v>21</v>
      </c>
      <c r="E30" s="12">
        <v>1</v>
      </c>
      <c r="F30" s="11"/>
      <c r="G30" s="11"/>
    </row>
    <row r="31" spans="1:17" ht="27" customHeight="1" x14ac:dyDescent="0.25">
      <c r="A31" s="66"/>
      <c r="B31" s="64" t="s">
        <v>19</v>
      </c>
      <c r="C31" s="20" t="s">
        <v>162</v>
      </c>
      <c r="D31" s="21" t="s">
        <v>35</v>
      </c>
      <c r="E31" s="11">
        <v>4300</v>
      </c>
      <c r="F31" s="11"/>
      <c r="G31" s="11"/>
    </row>
    <row r="32" spans="1:17" ht="27" customHeight="1" x14ac:dyDescent="0.25">
      <c r="A32" s="66"/>
      <c r="B32" s="67"/>
      <c r="C32" s="20" t="s">
        <v>91</v>
      </c>
      <c r="D32" s="21" t="s">
        <v>35</v>
      </c>
      <c r="E32" s="11">
        <v>10000</v>
      </c>
      <c r="F32" s="11"/>
      <c r="G32" s="11"/>
      <c r="I32" s="27"/>
    </row>
    <row r="33" spans="1:10" ht="35.25" customHeight="1" x14ac:dyDescent="0.25">
      <c r="A33" s="66"/>
      <c r="B33" s="67"/>
      <c r="C33" s="20" t="s">
        <v>171</v>
      </c>
      <c r="D33" s="21" t="s">
        <v>175</v>
      </c>
      <c r="E33" s="11">
        <v>1345.55</v>
      </c>
      <c r="F33" s="11"/>
      <c r="G33" s="11"/>
    </row>
    <row r="34" spans="1:10" ht="34.5" customHeight="1" x14ac:dyDescent="0.25">
      <c r="A34" s="66"/>
      <c r="B34" s="65"/>
      <c r="C34" s="20" t="s">
        <v>174</v>
      </c>
      <c r="D34" s="21" t="s">
        <v>14</v>
      </c>
      <c r="E34" s="11">
        <v>1000000</v>
      </c>
      <c r="F34" s="11"/>
      <c r="G34" s="11"/>
    </row>
    <row r="35" spans="1:10" ht="26.25" customHeight="1" x14ac:dyDescent="0.25">
      <c r="A35" s="66"/>
      <c r="B35" s="64" t="s">
        <v>15</v>
      </c>
      <c r="C35" s="20" t="s">
        <v>38</v>
      </c>
      <c r="D35" s="21" t="s">
        <v>26</v>
      </c>
      <c r="E35" s="11">
        <v>100</v>
      </c>
      <c r="F35" s="11"/>
      <c r="G35" s="11"/>
    </row>
    <row r="36" spans="1:10" ht="24" customHeight="1" x14ac:dyDescent="0.25">
      <c r="A36" s="66"/>
      <c r="B36" s="67"/>
      <c r="C36" s="20" t="s">
        <v>176</v>
      </c>
      <c r="D36" s="21" t="s">
        <v>26</v>
      </c>
      <c r="E36" s="11">
        <v>100</v>
      </c>
      <c r="F36" s="11"/>
      <c r="G36" s="11"/>
    </row>
    <row r="37" spans="1:10" ht="21.75" customHeight="1" x14ac:dyDescent="0.25">
      <c r="A37" s="66"/>
      <c r="B37" s="67"/>
      <c r="C37" s="20" t="s">
        <v>177</v>
      </c>
      <c r="D37" s="21" t="s">
        <v>26</v>
      </c>
      <c r="E37" s="11">
        <v>100</v>
      </c>
      <c r="F37" s="11"/>
      <c r="G37" s="11"/>
    </row>
    <row r="38" spans="1:10" ht="23.25" customHeight="1" x14ac:dyDescent="0.25">
      <c r="A38" s="66"/>
      <c r="B38" s="65"/>
      <c r="C38" s="20" t="s">
        <v>178</v>
      </c>
      <c r="D38" s="21" t="s">
        <v>26</v>
      </c>
      <c r="E38" s="11">
        <v>100</v>
      </c>
      <c r="F38" s="11"/>
      <c r="G38" s="11"/>
    </row>
    <row r="39" spans="1:10" ht="18" customHeight="1" x14ac:dyDescent="0.25">
      <c r="A39" s="56" t="s">
        <v>28</v>
      </c>
      <c r="B39" s="33" t="s">
        <v>12</v>
      </c>
      <c r="C39" s="20" t="s">
        <v>13</v>
      </c>
      <c r="D39" s="33" t="s">
        <v>14</v>
      </c>
      <c r="E39" s="11">
        <f>E43+E51+E55+E60+E65+E69+E74+E79+E84+E89+E94+E106+E110+E120+E131+E136+E144+E152+E157+E165</f>
        <v>2970000</v>
      </c>
      <c r="F39" s="11">
        <f>F43+F51+F55+F65+F69+F74+F79+F84+F89+F94+F106+F110+F120+F131+F136+F144+F152+F157+F165</f>
        <v>148253532</v>
      </c>
      <c r="G39" s="11">
        <f>G43+G51+G55+G60+G65+G69+G74+G79+G84+G89+G94+G106+G110+G120+G131+G136+G144+G152+G157+G165</f>
        <v>121132256</v>
      </c>
    </row>
    <row r="40" spans="1:10" x14ac:dyDescent="0.25">
      <c r="A40" s="56"/>
      <c r="B40" s="33" t="s">
        <v>18</v>
      </c>
      <c r="C40" s="20" t="s">
        <v>241</v>
      </c>
      <c r="D40" s="33" t="s">
        <v>21</v>
      </c>
      <c r="E40" s="12">
        <v>3</v>
      </c>
      <c r="F40" s="12">
        <v>17</v>
      </c>
      <c r="G40" s="12">
        <v>11</v>
      </c>
    </row>
    <row r="41" spans="1:10" ht="22.5" customHeight="1" x14ac:dyDescent="0.25">
      <c r="A41" s="56"/>
      <c r="B41" s="33" t="s">
        <v>19</v>
      </c>
      <c r="C41" s="20" t="s">
        <v>239</v>
      </c>
      <c r="D41" s="33" t="s">
        <v>85</v>
      </c>
      <c r="E41" s="11">
        <f>E39/E40</f>
        <v>990000</v>
      </c>
      <c r="F41" s="11">
        <f>F39/F40</f>
        <v>8720796</v>
      </c>
      <c r="G41" s="11">
        <f>G39/G40</f>
        <v>11012023.272727273</v>
      </c>
    </row>
    <row r="42" spans="1:10" ht="25.5" x14ac:dyDescent="0.25">
      <c r="A42" s="56"/>
      <c r="B42" s="33" t="s">
        <v>15</v>
      </c>
      <c r="C42" s="20" t="s">
        <v>243</v>
      </c>
      <c r="D42" s="33" t="s">
        <v>26</v>
      </c>
      <c r="E42" s="11">
        <v>19.149999999999999</v>
      </c>
      <c r="F42" s="11">
        <v>75.62</v>
      </c>
      <c r="G42" s="11">
        <v>77.989999999999995</v>
      </c>
    </row>
    <row r="43" spans="1:10" ht="17.25" customHeight="1" x14ac:dyDescent="0.25">
      <c r="A43" s="76" t="s">
        <v>29</v>
      </c>
      <c r="B43" s="58" t="s">
        <v>12</v>
      </c>
      <c r="C43" s="5" t="s">
        <v>13</v>
      </c>
      <c r="D43" s="4" t="s">
        <v>14</v>
      </c>
      <c r="E43" s="6"/>
      <c r="F43" s="6">
        <v>18800000</v>
      </c>
      <c r="G43" s="6">
        <v>12200000</v>
      </c>
      <c r="J43" s="42"/>
    </row>
    <row r="44" spans="1:10" ht="31.5" customHeight="1" x14ac:dyDescent="0.25">
      <c r="A44" s="76"/>
      <c r="B44" s="59"/>
      <c r="C44" s="5" t="s">
        <v>30</v>
      </c>
      <c r="D44" s="4" t="s">
        <v>31</v>
      </c>
      <c r="E44" s="6"/>
      <c r="F44" s="6">
        <v>3098.9</v>
      </c>
      <c r="G44" s="6">
        <v>2195.6999999999998</v>
      </c>
      <c r="I44" s="27"/>
      <c r="J44" s="27"/>
    </row>
    <row r="45" spans="1:10" ht="40.5" customHeight="1" x14ac:dyDescent="0.25">
      <c r="A45" s="76"/>
      <c r="B45" s="58" t="s">
        <v>18</v>
      </c>
      <c r="C45" s="5" t="s">
        <v>32</v>
      </c>
      <c r="D45" s="4" t="s">
        <v>31</v>
      </c>
      <c r="E45" s="6"/>
      <c r="F45" s="6">
        <v>3098.9</v>
      </c>
      <c r="G45" s="6">
        <v>2195.6999999999998</v>
      </c>
    </row>
    <row r="46" spans="1:10" ht="19.5" customHeight="1" x14ac:dyDescent="0.25">
      <c r="A46" s="76"/>
      <c r="B46" s="59"/>
      <c r="C46" s="5" t="s">
        <v>33</v>
      </c>
      <c r="D46" s="4" t="s">
        <v>21</v>
      </c>
      <c r="E46" s="6"/>
      <c r="F46" s="10">
        <v>1</v>
      </c>
      <c r="G46" s="10">
        <v>1</v>
      </c>
    </row>
    <row r="47" spans="1:10" ht="31.5" customHeight="1" x14ac:dyDescent="0.25">
      <c r="A47" s="76"/>
      <c r="B47" s="58" t="s">
        <v>19</v>
      </c>
      <c r="C47" s="5" t="s">
        <v>34</v>
      </c>
      <c r="D47" s="4" t="s">
        <v>35</v>
      </c>
      <c r="E47" s="6"/>
      <c r="F47" s="6">
        <f>8997.03/F45*1000</f>
        <v>2903.2979444318953</v>
      </c>
      <c r="G47" s="6">
        <f>(G43-G48)/G45</f>
        <v>5373.9946258596356</v>
      </c>
    </row>
    <row r="48" spans="1:10" ht="20.25" customHeight="1" x14ac:dyDescent="0.25">
      <c r="A48" s="76"/>
      <c r="B48" s="77"/>
      <c r="C48" s="5" t="s">
        <v>36</v>
      </c>
      <c r="D48" s="4" t="s">
        <v>14</v>
      </c>
      <c r="E48" s="6"/>
      <c r="F48" s="6">
        <f>644768*1.2</f>
        <v>773721.59999999998</v>
      </c>
      <c r="G48" s="6">
        <f>333600*1.2</f>
        <v>400320</v>
      </c>
    </row>
    <row r="49" spans="1:7" ht="24.75" customHeight="1" x14ac:dyDescent="0.25">
      <c r="A49" s="76"/>
      <c r="B49" s="59"/>
      <c r="C49" s="5" t="s">
        <v>37</v>
      </c>
      <c r="D49" s="4" t="s">
        <v>35</v>
      </c>
      <c r="E49" s="6"/>
      <c r="F49" s="6">
        <f>672800*1.2</f>
        <v>807360</v>
      </c>
      <c r="G49" s="6">
        <v>0</v>
      </c>
    </row>
    <row r="50" spans="1:7" ht="27" customHeight="1" x14ac:dyDescent="0.25">
      <c r="A50" s="76"/>
      <c r="B50" s="4" t="s">
        <v>15</v>
      </c>
      <c r="C50" s="5" t="s">
        <v>38</v>
      </c>
      <c r="D50" s="4" t="s">
        <v>26</v>
      </c>
      <c r="E50" s="6"/>
      <c r="F50" s="6">
        <f>F45/F44*100</f>
        <v>100</v>
      </c>
      <c r="G50" s="6">
        <f>G45/G44*100</f>
        <v>100</v>
      </c>
    </row>
    <row r="51" spans="1:7" ht="22.5" customHeight="1" x14ac:dyDescent="0.25">
      <c r="A51" s="57" t="s">
        <v>250</v>
      </c>
      <c r="B51" s="4" t="s">
        <v>12</v>
      </c>
      <c r="C51" s="5" t="s">
        <v>13</v>
      </c>
      <c r="D51" s="4" t="s">
        <v>14</v>
      </c>
      <c r="E51" s="6"/>
      <c r="F51" s="6">
        <v>273558</v>
      </c>
      <c r="G51" s="6"/>
    </row>
    <row r="52" spans="1:7" ht="24" customHeight="1" x14ac:dyDescent="0.25">
      <c r="A52" s="57"/>
      <c r="B52" s="4" t="s">
        <v>18</v>
      </c>
      <c r="C52" s="5" t="s">
        <v>120</v>
      </c>
      <c r="D52" s="4" t="s">
        <v>21</v>
      </c>
      <c r="E52" s="6"/>
      <c r="F52" s="10">
        <v>1</v>
      </c>
      <c r="G52" s="6"/>
    </row>
    <row r="53" spans="1:7" ht="31.5" customHeight="1" x14ac:dyDescent="0.25">
      <c r="A53" s="57"/>
      <c r="B53" s="4" t="s">
        <v>19</v>
      </c>
      <c r="C53" s="5" t="s">
        <v>39</v>
      </c>
      <c r="D53" s="4" t="s">
        <v>14</v>
      </c>
      <c r="E53" s="6"/>
      <c r="F53" s="6">
        <v>273558</v>
      </c>
      <c r="G53" s="6"/>
    </row>
    <row r="54" spans="1:7" ht="36.75" customHeight="1" x14ac:dyDescent="0.25">
      <c r="A54" s="57"/>
      <c r="B54" s="4" t="s">
        <v>15</v>
      </c>
      <c r="C54" s="5" t="s">
        <v>130</v>
      </c>
      <c r="D54" s="4" t="s">
        <v>26</v>
      </c>
      <c r="E54" s="6"/>
      <c r="F54" s="6">
        <v>100</v>
      </c>
      <c r="G54" s="6"/>
    </row>
    <row r="55" spans="1:7" ht="18" customHeight="1" x14ac:dyDescent="0.25">
      <c r="A55" s="57" t="s">
        <v>40</v>
      </c>
      <c r="B55" s="58" t="s">
        <v>12</v>
      </c>
      <c r="C55" s="5" t="s">
        <v>13</v>
      </c>
      <c r="D55" s="4" t="s">
        <v>14</v>
      </c>
      <c r="E55" s="6">
        <v>2640000</v>
      </c>
      <c r="F55" s="6">
        <v>5596886</v>
      </c>
      <c r="G55" s="6"/>
    </row>
    <row r="56" spans="1:7" ht="18" customHeight="1" x14ac:dyDescent="0.25">
      <c r="A56" s="57"/>
      <c r="B56" s="59"/>
      <c r="C56" s="5" t="s">
        <v>41</v>
      </c>
      <c r="D56" s="4" t="s">
        <v>31</v>
      </c>
      <c r="E56" s="6">
        <v>3760</v>
      </c>
      <c r="F56" s="6">
        <v>3760</v>
      </c>
      <c r="G56" s="6"/>
    </row>
    <row r="57" spans="1:7" ht="22.5" customHeight="1" x14ac:dyDescent="0.25">
      <c r="A57" s="57"/>
      <c r="B57" s="4" t="s">
        <v>18</v>
      </c>
      <c r="C57" s="5" t="s">
        <v>42</v>
      </c>
      <c r="D57" s="4" t="s">
        <v>31</v>
      </c>
      <c r="E57" s="6">
        <v>720</v>
      </c>
      <c r="F57" s="6">
        <v>1565</v>
      </c>
      <c r="G57" s="6"/>
    </row>
    <row r="58" spans="1:7" ht="28.5" customHeight="1" x14ac:dyDescent="0.25">
      <c r="A58" s="57"/>
      <c r="B58" s="4" t="s">
        <v>19</v>
      </c>
      <c r="C58" s="5" t="s">
        <v>43</v>
      </c>
      <c r="D58" s="4" t="s">
        <v>35</v>
      </c>
      <c r="E58" s="6">
        <f>E55/E57</f>
        <v>3666.6666666666665</v>
      </c>
      <c r="F58" s="6">
        <f>F55/F57</f>
        <v>3576.284984025559</v>
      </c>
      <c r="G58" s="6"/>
    </row>
    <row r="59" spans="1:7" ht="27.75" customHeight="1" x14ac:dyDescent="0.25">
      <c r="A59" s="57"/>
      <c r="B59" s="4" t="s">
        <v>15</v>
      </c>
      <c r="C59" s="5" t="s">
        <v>44</v>
      </c>
      <c r="D59" s="4" t="s">
        <v>26</v>
      </c>
      <c r="E59" s="6">
        <f>E57/E56*100</f>
        <v>19.148936170212767</v>
      </c>
      <c r="F59" s="6">
        <f>F57/F56*100</f>
        <v>41.622340425531917</v>
      </c>
      <c r="G59" s="6"/>
    </row>
    <row r="60" spans="1:7" ht="18.75" customHeight="1" x14ac:dyDescent="0.25">
      <c r="A60" s="57" t="s">
        <v>195</v>
      </c>
      <c r="B60" s="58" t="s">
        <v>12</v>
      </c>
      <c r="C60" s="5" t="s">
        <v>13</v>
      </c>
      <c r="D60" s="4" t="s">
        <v>14</v>
      </c>
      <c r="E60" s="6">
        <v>130000</v>
      </c>
      <c r="F60" s="6"/>
      <c r="G60" s="6"/>
    </row>
    <row r="61" spans="1:7" ht="18.75" customHeight="1" x14ac:dyDescent="0.25">
      <c r="A61" s="57"/>
      <c r="B61" s="59"/>
      <c r="C61" s="5" t="s">
        <v>41</v>
      </c>
      <c r="D61" s="4" t="s">
        <v>31</v>
      </c>
      <c r="E61" s="6">
        <v>1880</v>
      </c>
      <c r="F61" s="6"/>
      <c r="G61" s="6"/>
    </row>
    <row r="62" spans="1:7" ht="27.75" customHeight="1" x14ac:dyDescent="0.25">
      <c r="A62" s="57"/>
      <c r="B62" s="4" t="s">
        <v>18</v>
      </c>
      <c r="C62" s="5" t="s">
        <v>42</v>
      </c>
      <c r="D62" s="4" t="s">
        <v>31</v>
      </c>
      <c r="E62" s="6">
        <v>0</v>
      </c>
      <c r="F62" s="6"/>
      <c r="G62" s="6"/>
    </row>
    <row r="63" spans="1:7" ht="28.5" customHeight="1" x14ac:dyDescent="0.25">
      <c r="A63" s="57"/>
      <c r="B63" s="4" t="s">
        <v>19</v>
      </c>
      <c r="C63" s="5" t="s">
        <v>43</v>
      </c>
      <c r="D63" s="4" t="s">
        <v>35</v>
      </c>
      <c r="E63" s="6">
        <v>0</v>
      </c>
      <c r="F63" s="6"/>
      <c r="G63" s="6"/>
    </row>
    <row r="64" spans="1:7" ht="29.25" customHeight="1" x14ac:dyDescent="0.25">
      <c r="A64" s="57"/>
      <c r="B64" s="4" t="s">
        <v>15</v>
      </c>
      <c r="C64" s="5" t="s">
        <v>44</v>
      </c>
      <c r="D64" s="4" t="s">
        <v>26</v>
      </c>
      <c r="E64" s="6">
        <v>0</v>
      </c>
      <c r="F64" s="6"/>
      <c r="G64" s="6"/>
    </row>
    <row r="65" spans="1:7" ht="22.5" customHeight="1" x14ac:dyDescent="0.25">
      <c r="A65" s="57" t="s">
        <v>196</v>
      </c>
      <c r="B65" s="23" t="s">
        <v>12</v>
      </c>
      <c r="C65" s="5" t="s">
        <v>13</v>
      </c>
      <c r="D65" s="4" t="s">
        <v>14</v>
      </c>
      <c r="E65" s="6">
        <v>200000</v>
      </c>
      <c r="F65" s="11">
        <v>563192</v>
      </c>
      <c r="G65" s="6"/>
    </row>
    <row r="66" spans="1:7" ht="23.25" customHeight="1" x14ac:dyDescent="0.25">
      <c r="A66" s="57"/>
      <c r="B66" s="4" t="s">
        <v>18</v>
      </c>
      <c r="C66" s="5" t="s">
        <v>197</v>
      </c>
      <c r="D66" s="4" t="s">
        <v>172</v>
      </c>
      <c r="E66" s="11">
        <v>0</v>
      </c>
      <c r="F66" s="11">
        <v>140</v>
      </c>
      <c r="G66" s="6"/>
    </row>
    <row r="67" spans="1:7" ht="36.75" customHeight="1" x14ac:dyDescent="0.25">
      <c r="A67" s="57"/>
      <c r="B67" s="4" t="s">
        <v>19</v>
      </c>
      <c r="C67" s="5" t="s">
        <v>198</v>
      </c>
      <c r="D67" s="4" t="s">
        <v>35</v>
      </c>
      <c r="E67" s="11">
        <v>0</v>
      </c>
      <c r="F67" s="11">
        <f>F65/F66</f>
        <v>4022.8</v>
      </c>
      <c r="G67" s="6"/>
    </row>
    <row r="68" spans="1:7" ht="39" customHeight="1" x14ac:dyDescent="0.25">
      <c r="A68" s="57"/>
      <c r="B68" s="4" t="s">
        <v>15</v>
      </c>
      <c r="C68" s="5" t="s">
        <v>199</v>
      </c>
      <c r="D68" s="4" t="s">
        <v>26</v>
      </c>
      <c r="E68" s="11">
        <v>0</v>
      </c>
      <c r="F68" s="11">
        <v>100</v>
      </c>
      <c r="G68" s="6"/>
    </row>
    <row r="69" spans="1:7" ht="20.25" customHeight="1" x14ac:dyDescent="0.25">
      <c r="A69" s="57" t="s">
        <v>249</v>
      </c>
      <c r="B69" s="58" t="s">
        <v>12</v>
      </c>
      <c r="C69" s="5" t="s">
        <v>13</v>
      </c>
      <c r="D69" s="4" t="s">
        <v>14</v>
      </c>
      <c r="E69" s="6"/>
      <c r="F69" s="6">
        <v>9500000</v>
      </c>
      <c r="G69" s="6">
        <v>15500000</v>
      </c>
    </row>
    <row r="70" spans="1:7" ht="19.5" customHeight="1" x14ac:dyDescent="0.25">
      <c r="A70" s="57"/>
      <c r="B70" s="59"/>
      <c r="C70" s="5" t="s">
        <v>41</v>
      </c>
      <c r="D70" s="4" t="s">
        <v>31</v>
      </c>
      <c r="E70" s="6"/>
      <c r="F70" s="6">
        <v>2725</v>
      </c>
      <c r="G70" s="6">
        <v>2725</v>
      </c>
    </row>
    <row r="71" spans="1:7" ht="21.75" customHeight="1" x14ac:dyDescent="0.25">
      <c r="A71" s="57"/>
      <c r="B71" s="4" t="s">
        <v>18</v>
      </c>
      <c r="C71" s="5" t="s">
        <v>42</v>
      </c>
      <c r="D71" s="4" t="s">
        <v>31</v>
      </c>
      <c r="E71" s="6"/>
      <c r="F71" s="6">
        <v>860</v>
      </c>
      <c r="G71" s="6">
        <f>2725-860</f>
        <v>1865</v>
      </c>
    </row>
    <row r="72" spans="1:7" ht="23.25" customHeight="1" x14ac:dyDescent="0.25">
      <c r="A72" s="57"/>
      <c r="B72" s="4" t="s">
        <v>19</v>
      </c>
      <c r="C72" s="5" t="s">
        <v>43</v>
      </c>
      <c r="D72" s="4" t="s">
        <v>35</v>
      </c>
      <c r="E72" s="6"/>
      <c r="F72" s="6">
        <f>F69/F71</f>
        <v>11046.511627906977</v>
      </c>
      <c r="G72" s="6">
        <f>G69/G71</f>
        <v>8310.9919571045575</v>
      </c>
    </row>
    <row r="73" spans="1:7" ht="28.5" customHeight="1" x14ac:dyDescent="0.25">
      <c r="A73" s="57"/>
      <c r="B73" s="4" t="s">
        <v>15</v>
      </c>
      <c r="C73" s="5" t="s">
        <v>44</v>
      </c>
      <c r="D73" s="4" t="s">
        <v>26</v>
      </c>
      <c r="E73" s="6"/>
      <c r="F73" s="6">
        <f>F71/F70*100</f>
        <v>31.559633027522938</v>
      </c>
      <c r="G73" s="6">
        <f>G71/G70*100</f>
        <v>68.440366972477065</v>
      </c>
    </row>
    <row r="74" spans="1:7" ht="18.75" customHeight="1" x14ac:dyDescent="0.25">
      <c r="A74" s="63" t="s">
        <v>242</v>
      </c>
      <c r="B74" s="58" t="s">
        <v>12</v>
      </c>
      <c r="C74" s="5" t="s">
        <v>13</v>
      </c>
      <c r="D74" s="4" t="s">
        <v>14</v>
      </c>
      <c r="E74" s="6"/>
      <c r="F74" s="6">
        <v>7000000</v>
      </c>
      <c r="G74" s="6">
        <v>4500000</v>
      </c>
    </row>
    <row r="75" spans="1:7" ht="18.75" customHeight="1" x14ac:dyDescent="0.25">
      <c r="A75" s="63"/>
      <c r="B75" s="59"/>
      <c r="C75" s="5" t="s">
        <v>41</v>
      </c>
      <c r="D75" s="4" t="s">
        <v>31</v>
      </c>
      <c r="E75" s="6"/>
      <c r="F75" s="6">
        <v>1109.5999999999999</v>
      </c>
      <c r="G75" s="6">
        <v>1109.5999999999999</v>
      </c>
    </row>
    <row r="76" spans="1:7" ht="25.5" customHeight="1" x14ac:dyDescent="0.25">
      <c r="A76" s="63"/>
      <c r="B76" s="4" t="s">
        <v>18</v>
      </c>
      <c r="C76" s="5" t="s">
        <v>42</v>
      </c>
      <c r="D76" s="4" t="s">
        <v>31</v>
      </c>
      <c r="E76" s="6"/>
      <c r="F76" s="6">
        <v>568</v>
      </c>
      <c r="G76" s="6">
        <f>F75-F76</f>
        <v>541.59999999999991</v>
      </c>
    </row>
    <row r="77" spans="1:7" x14ac:dyDescent="0.25">
      <c r="A77" s="63"/>
      <c r="B77" s="4" t="s">
        <v>19</v>
      </c>
      <c r="C77" s="5" t="s">
        <v>43</v>
      </c>
      <c r="D77" s="4" t="s">
        <v>35</v>
      </c>
      <c r="E77" s="6"/>
      <c r="F77" s="6">
        <f>F74/F76</f>
        <v>12323.943661971831</v>
      </c>
      <c r="G77" s="6">
        <f>G74/G76</f>
        <v>8308.7149187592331</v>
      </c>
    </row>
    <row r="78" spans="1:7" ht="25.5" x14ac:dyDescent="0.25">
      <c r="A78" s="63"/>
      <c r="B78" s="4" t="s">
        <v>15</v>
      </c>
      <c r="C78" s="5" t="s">
        <v>44</v>
      </c>
      <c r="D78" s="4" t="s">
        <v>26</v>
      </c>
      <c r="E78" s="6"/>
      <c r="F78" s="6">
        <f>F76/F75*100</f>
        <v>51.189617880317243</v>
      </c>
      <c r="G78" s="6">
        <f>G76/G75*100</f>
        <v>48.810382119682764</v>
      </c>
    </row>
    <row r="79" spans="1:7" ht="21.75" customHeight="1" x14ac:dyDescent="0.25">
      <c r="A79" s="63" t="s">
        <v>248</v>
      </c>
      <c r="B79" s="64" t="s">
        <v>12</v>
      </c>
      <c r="C79" s="20" t="s">
        <v>13</v>
      </c>
      <c r="D79" s="21" t="s">
        <v>14</v>
      </c>
      <c r="E79" s="11"/>
      <c r="F79" s="11">
        <v>7200000</v>
      </c>
      <c r="G79" s="11">
        <v>8500000</v>
      </c>
    </row>
    <row r="80" spans="1:7" ht="20.25" customHeight="1" x14ac:dyDescent="0.25">
      <c r="A80" s="63"/>
      <c r="B80" s="65"/>
      <c r="C80" s="20" t="s">
        <v>41</v>
      </c>
      <c r="D80" s="21" t="s">
        <v>31</v>
      </c>
      <c r="E80" s="11"/>
      <c r="F80" s="11">
        <v>1416</v>
      </c>
      <c r="G80" s="11">
        <v>1416</v>
      </c>
    </row>
    <row r="81" spans="1:7" ht="21" customHeight="1" x14ac:dyDescent="0.25">
      <c r="A81" s="63"/>
      <c r="B81" s="21" t="s">
        <v>18</v>
      </c>
      <c r="C81" s="20" t="s">
        <v>42</v>
      </c>
      <c r="D81" s="21" t="s">
        <v>31</v>
      </c>
      <c r="E81" s="11"/>
      <c r="F81" s="11">
        <v>764</v>
      </c>
      <c r="G81" s="11">
        <f>F80-F81</f>
        <v>652</v>
      </c>
    </row>
    <row r="82" spans="1:7" ht="18" customHeight="1" x14ac:dyDescent="0.25">
      <c r="A82" s="63"/>
      <c r="B82" s="21" t="s">
        <v>19</v>
      </c>
      <c r="C82" s="20" t="s">
        <v>43</v>
      </c>
      <c r="D82" s="21" t="s">
        <v>35</v>
      </c>
      <c r="E82" s="11"/>
      <c r="F82" s="11">
        <f>F79/F81</f>
        <v>9424.0837696335075</v>
      </c>
      <c r="G82" s="11">
        <f>G79/G81</f>
        <v>13036.809815950921</v>
      </c>
    </row>
    <row r="83" spans="1:7" ht="27" customHeight="1" x14ac:dyDescent="0.25">
      <c r="A83" s="63"/>
      <c r="B83" s="21" t="s">
        <v>15</v>
      </c>
      <c r="C83" s="20" t="s">
        <v>44</v>
      </c>
      <c r="D83" s="21" t="s">
        <v>26</v>
      </c>
      <c r="E83" s="11"/>
      <c r="F83" s="11">
        <f>F81/F80*100</f>
        <v>53.954802259887003</v>
      </c>
      <c r="G83" s="11">
        <f>G81/G80*100</f>
        <v>46.045197740112989</v>
      </c>
    </row>
    <row r="84" spans="1:7" ht="21" customHeight="1" x14ac:dyDescent="0.25">
      <c r="A84" s="63" t="s">
        <v>131</v>
      </c>
      <c r="B84" s="64" t="s">
        <v>12</v>
      </c>
      <c r="C84" s="20" t="s">
        <v>13</v>
      </c>
      <c r="D84" s="21" t="s">
        <v>14</v>
      </c>
      <c r="E84" s="11"/>
      <c r="F84" s="11">
        <v>8250000</v>
      </c>
      <c r="G84" s="11"/>
    </row>
    <row r="85" spans="1:7" ht="18.75" customHeight="1" x14ac:dyDescent="0.25">
      <c r="A85" s="63"/>
      <c r="B85" s="65"/>
      <c r="C85" s="20" t="s">
        <v>41</v>
      </c>
      <c r="D85" s="21" t="s">
        <v>31</v>
      </c>
      <c r="E85" s="11"/>
      <c r="F85" s="11">
        <v>1160</v>
      </c>
      <c r="G85" s="11"/>
    </row>
    <row r="86" spans="1:7" ht="21.75" customHeight="1" x14ac:dyDescent="0.25">
      <c r="A86" s="63"/>
      <c r="B86" s="21" t="s">
        <v>18</v>
      </c>
      <c r="C86" s="20" t="s">
        <v>42</v>
      </c>
      <c r="D86" s="21" t="s">
        <v>31</v>
      </c>
      <c r="E86" s="11"/>
      <c r="F86" s="11">
        <v>1160</v>
      </c>
      <c r="G86" s="11"/>
    </row>
    <row r="87" spans="1:7" ht="21" customHeight="1" x14ac:dyDescent="0.25">
      <c r="A87" s="63"/>
      <c r="B87" s="21" t="s">
        <v>19</v>
      </c>
      <c r="C87" s="20" t="s">
        <v>43</v>
      </c>
      <c r="D87" s="21" t="s">
        <v>35</v>
      </c>
      <c r="E87" s="11"/>
      <c r="F87" s="11">
        <f>F84/F86</f>
        <v>7112.0689655172409</v>
      </c>
      <c r="G87" s="11"/>
    </row>
    <row r="88" spans="1:7" ht="27" customHeight="1" x14ac:dyDescent="0.25">
      <c r="A88" s="63"/>
      <c r="B88" s="21" t="s">
        <v>15</v>
      </c>
      <c r="C88" s="20" t="s">
        <v>44</v>
      </c>
      <c r="D88" s="21" t="s">
        <v>26</v>
      </c>
      <c r="E88" s="11"/>
      <c r="F88" s="11">
        <f>F86/F85*100</f>
        <v>100</v>
      </c>
      <c r="G88" s="11"/>
    </row>
    <row r="89" spans="1:7" ht="19.5" customHeight="1" x14ac:dyDescent="0.25">
      <c r="A89" s="63" t="s">
        <v>132</v>
      </c>
      <c r="B89" s="64" t="s">
        <v>12</v>
      </c>
      <c r="C89" s="20" t="s">
        <v>13</v>
      </c>
      <c r="D89" s="21" t="s">
        <v>14</v>
      </c>
      <c r="E89" s="11"/>
      <c r="F89" s="11">
        <v>4753114</v>
      </c>
      <c r="G89" s="11">
        <v>11400000</v>
      </c>
    </row>
    <row r="90" spans="1:7" ht="19.5" customHeight="1" x14ac:dyDescent="0.25">
      <c r="A90" s="63"/>
      <c r="B90" s="65"/>
      <c r="C90" s="20" t="s">
        <v>48</v>
      </c>
      <c r="D90" s="21" t="s">
        <v>31</v>
      </c>
      <c r="E90" s="11"/>
      <c r="F90" s="11">
        <v>1396</v>
      </c>
      <c r="G90" s="11">
        <v>1396</v>
      </c>
    </row>
    <row r="91" spans="1:7" ht="24" customHeight="1" x14ac:dyDescent="0.25">
      <c r="A91" s="63"/>
      <c r="B91" s="21" t="s">
        <v>18</v>
      </c>
      <c r="C91" s="20" t="s">
        <v>49</v>
      </c>
      <c r="D91" s="21" t="s">
        <v>31</v>
      </c>
      <c r="E91" s="11"/>
      <c r="F91" s="11">
        <v>418</v>
      </c>
      <c r="G91" s="11">
        <f>F90-F91</f>
        <v>978</v>
      </c>
    </row>
    <row r="92" spans="1:7" ht="27" customHeight="1" x14ac:dyDescent="0.25">
      <c r="A92" s="63"/>
      <c r="B92" s="21" t="s">
        <v>19</v>
      </c>
      <c r="C92" s="20" t="s">
        <v>50</v>
      </c>
      <c r="D92" s="21" t="s">
        <v>35</v>
      </c>
      <c r="E92" s="11"/>
      <c r="F92" s="11">
        <f>F89/F91</f>
        <v>11371.086124401914</v>
      </c>
      <c r="G92" s="11">
        <f>G89/G91</f>
        <v>11656.441717791411</v>
      </c>
    </row>
    <row r="93" spans="1:7" ht="28.5" customHeight="1" x14ac:dyDescent="0.25">
      <c r="A93" s="63"/>
      <c r="B93" s="21" t="s">
        <v>15</v>
      </c>
      <c r="C93" s="20" t="s">
        <v>51</v>
      </c>
      <c r="D93" s="21" t="s">
        <v>26</v>
      </c>
      <c r="E93" s="11"/>
      <c r="F93" s="11">
        <f>F91/F90*100</f>
        <v>29.942693409742123</v>
      </c>
      <c r="G93" s="11">
        <f>G91/G90*100</f>
        <v>70.05730659025788</v>
      </c>
    </row>
    <row r="94" spans="1:7" ht="21" customHeight="1" x14ac:dyDescent="0.25">
      <c r="A94" s="66" t="s">
        <v>133</v>
      </c>
      <c r="B94" s="64" t="s">
        <v>12</v>
      </c>
      <c r="C94" s="20" t="s">
        <v>13</v>
      </c>
      <c r="D94" s="21" t="s">
        <v>14</v>
      </c>
      <c r="E94" s="11"/>
      <c r="F94" s="11">
        <v>595000</v>
      </c>
      <c r="G94" s="11">
        <v>14700000</v>
      </c>
    </row>
    <row r="95" spans="1:7" ht="19.5" customHeight="1" x14ac:dyDescent="0.25">
      <c r="A95" s="66"/>
      <c r="B95" s="67"/>
      <c r="C95" s="20" t="s">
        <v>41</v>
      </c>
      <c r="D95" s="21" t="s">
        <v>31</v>
      </c>
      <c r="E95" s="11"/>
      <c r="F95" s="11">
        <v>0</v>
      </c>
      <c r="G95" s="11">
        <v>1305</v>
      </c>
    </row>
    <row r="96" spans="1:7" ht="18" customHeight="1" x14ac:dyDescent="0.25">
      <c r="A96" s="66"/>
      <c r="B96" s="65"/>
      <c r="C96" s="20" t="s">
        <v>45</v>
      </c>
      <c r="D96" s="21" t="s">
        <v>31</v>
      </c>
      <c r="E96" s="11"/>
      <c r="F96" s="11">
        <v>0</v>
      </c>
      <c r="G96" s="11">
        <v>161.94</v>
      </c>
    </row>
    <row r="97" spans="1:7" ht="18" customHeight="1" x14ac:dyDescent="0.25">
      <c r="A97" s="66"/>
      <c r="B97" s="64" t="s">
        <v>18</v>
      </c>
      <c r="C97" s="20" t="s">
        <v>120</v>
      </c>
      <c r="D97" s="21" t="s">
        <v>21</v>
      </c>
      <c r="E97" s="11"/>
      <c r="F97" s="12">
        <v>1</v>
      </c>
      <c r="G97" s="11">
        <v>0</v>
      </c>
    </row>
    <row r="98" spans="1:7" ht="19.5" customHeight="1" x14ac:dyDescent="0.25">
      <c r="A98" s="66"/>
      <c r="B98" s="67"/>
      <c r="C98" s="20" t="s">
        <v>42</v>
      </c>
      <c r="D98" s="21" t="s">
        <v>31</v>
      </c>
      <c r="E98" s="11"/>
      <c r="F98" s="11">
        <v>0</v>
      </c>
      <c r="G98" s="11">
        <v>1305</v>
      </c>
    </row>
    <row r="99" spans="1:7" ht="27.75" customHeight="1" x14ac:dyDescent="0.25">
      <c r="A99" s="66"/>
      <c r="B99" s="65"/>
      <c r="C99" s="20" t="s">
        <v>46</v>
      </c>
      <c r="D99" s="21" t="s">
        <v>31</v>
      </c>
      <c r="E99" s="11"/>
      <c r="F99" s="11">
        <v>0</v>
      </c>
      <c r="G99" s="11">
        <v>161.94</v>
      </c>
    </row>
    <row r="100" spans="1:7" ht="30" customHeight="1" x14ac:dyDescent="0.25">
      <c r="A100" s="66"/>
      <c r="B100" s="64" t="s">
        <v>19</v>
      </c>
      <c r="C100" s="20" t="s">
        <v>39</v>
      </c>
      <c r="D100" s="21" t="s">
        <v>14</v>
      </c>
      <c r="E100" s="11"/>
      <c r="F100" s="11">
        <v>595000</v>
      </c>
      <c r="G100" s="11">
        <v>0</v>
      </c>
    </row>
    <row r="101" spans="1:7" ht="17.25" customHeight="1" x14ac:dyDescent="0.25">
      <c r="A101" s="66"/>
      <c r="B101" s="67"/>
      <c r="C101" s="20" t="s">
        <v>43</v>
      </c>
      <c r="D101" s="21" t="s">
        <v>35</v>
      </c>
      <c r="E101" s="11"/>
      <c r="F101" s="11">
        <v>0</v>
      </c>
      <c r="G101" s="11">
        <f>(G94-G102*G99)/G98</f>
        <v>10395.724137931034</v>
      </c>
    </row>
    <row r="102" spans="1:7" ht="29.25" customHeight="1" x14ac:dyDescent="0.25">
      <c r="A102" s="66"/>
      <c r="B102" s="65"/>
      <c r="C102" s="20" t="s">
        <v>53</v>
      </c>
      <c r="D102" s="21" t="s">
        <v>35</v>
      </c>
      <c r="E102" s="11"/>
      <c r="F102" s="11">
        <v>0</v>
      </c>
      <c r="G102" s="11">
        <v>7000</v>
      </c>
    </row>
    <row r="103" spans="1:7" ht="32.25" customHeight="1" x14ac:dyDescent="0.25">
      <c r="A103" s="66"/>
      <c r="B103" s="64" t="s">
        <v>15</v>
      </c>
      <c r="C103" s="20" t="s">
        <v>130</v>
      </c>
      <c r="D103" s="21" t="s">
        <v>26</v>
      </c>
      <c r="E103" s="11"/>
      <c r="F103" s="11">
        <f>F94/F100*100</f>
        <v>100</v>
      </c>
      <c r="G103" s="11">
        <v>0</v>
      </c>
    </row>
    <row r="104" spans="1:7" ht="29.25" customHeight="1" x14ac:dyDescent="0.25">
      <c r="A104" s="66"/>
      <c r="B104" s="67"/>
      <c r="C104" s="20" t="s">
        <v>44</v>
      </c>
      <c r="D104" s="21" t="s">
        <v>26</v>
      </c>
      <c r="E104" s="11"/>
      <c r="F104" s="11">
        <v>0</v>
      </c>
      <c r="G104" s="11">
        <f>G98/G95*100</f>
        <v>100</v>
      </c>
    </row>
    <row r="105" spans="1:7" ht="30.75" customHeight="1" x14ac:dyDescent="0.25">
      <c r="A105" s="66"/>
      <c r="B105" s="65"/>
      <c r="C105" s="20" t="s">
        <v>55</v>
      </c>
      <c r="D105" s="21" t="s">
        <v>26</v>
      </c>
      <c r="E105" s="11"/>
      <c r="F105" s="11">
        <v>0</v>
      </c>
      <c r="G105" s="11">
        <f>G99/G96*100</f>
        <v>100</v>
      </c>
    </row>
    <row r="106" spans="1:7" ht="19.5" customHeight="1" x14ac:dyDescent="0.25">
      <c r="A106" s="63" t="s">
        <v>134</v>
      </c>
      <c r="B106" s="21" t="s">
        <v>12</v>
      </c>
      <c r="C106" s="20" t="s">
        <v>13</v>
      </c>
      <c r="D106" s="21" t="s">
        <v>14</v>
      </c>
      <c r="E106" s="11"/>
      <c r="F106" s="11">
        <v>178000</v>
      </c>
      <c r="G106" s="11"/>
    </row>
    <row r="107" spans="1:7" ht="24.75" customHeight="1" x14ac:dyDescent="0.25">
      <c r="A107" s="63"/>
      <c r="B107" s="21" t="s">
        <v>18</v>
      </c>
      <c r="C107" s="20" t="s">
        <v>120</v>
      </c>
      <c r="D107" s="21" t="s">
        <v>21</v>
      </c>
      <c r="E107" s="11"/>
      <c r="F107" s="12">
        <v>1</v>
      </c>
      <c r="G107" s="11"/>
    </row>
    <row r="108" spans="1:7" ht="31.5" customHeight="1" x14ac:dyDescent="0.25">
      <c r="A108" s="63"/>
      <c r="B108" s="21" t="s">
        <v>19</v>
      </c>
      <c r="C108" s="20" t="s">
        <v>39</v>
      </c>
      <c r="D108" s="21" t="s">
        <v>14</v>
      </c>
      <c r="E108" s="11"/>
      <c r="F108" s="11">
        <v>178000</v>
      </c>
      <c r="G108" s="11"/>
    </row>
    <row r="109" spans="1:7" ht="35.25" customHeight="1" x14ac:dyDescent="0.25">
      <c r="A109" s="63"/>
      <c r="B109" s="21" t="s">
        <v>15</v>
      </c>
      <c r="C109" s="20" t="s">
        <v>130</v>
      </c>
      <c r="D109" s="21" t="s">
        <v>26</v>
      </c>
      <c r="E109" s="11"/>
      <c r="F109" s="11">
        <f>F108/F106*100</f>
        <v>100</v>
      </c>
      <c r="G109" s="11"/>
    </row>
    <row r="110" spans="1:7" ht="16.5" customHeight="1" x14ac:dyDescent="0.25">
      <c r="A110" s="66" t="s">
        <v>194</v>
      </c>
      <c r="B110" s="64" t="s">
        <v>12</v>
      </c>
      <c r="C110" s="20" t="s">
        <v>13</v>
      </c>
      <c r="D110" s="21" t="s">
        <v>14</v>
      </c>
      <c r="E110" s="11"/>
      <c r="F110" s="11">
        <v>7200000</v>
      </c>
      <c r="G110" s="11">
        <v>8000000</v>
      </c>
    </row>
    <row r="111" spans="1:7" ht="33" customHeight="1" x14ac:dyDescent="0.25">
      <c r="A111" s="66"/>
      <c r="B111" s="67"/>
      <c r="C111" s="20" t="s">
        <v>161</v>
      </c>
      <c r="D111" s="21" t="s">
        <v>31</v>
      </c>
      <c r="E111" s="11"/>
      <c r="F111" s="11">
        <v>1392.9</v>
      </c>
      <c r="G111" s="11">
        <f>F111+1776.19</f>
        <v>3169.09</v>
      </c>
    </row>
    <row r="112" spans="1:7" ht="21" customHeight="1" x14ac:dyDescent="0.25">
      <c r="A112" s="66"/>
      <c r="B112" s="65"/>
      <c r="C112" s="20" t="s">
        <v>45</v>
      </c>
      <c r="D112" s="21" t="s">
        <v>31</v>
      </c>
      <c r="E112" s="11"/>
      <c r="F112" s="11">
        <v>660.41</v>
      </c>
      <c r="G112" s="11">
        <v>660.41</v>
      </c>
    </row>
    <row r="113" spans="1:7" ht="31.5" customHeight="1" x14ac:dyDescent="0.25">
      <c r="A113" s="66"/>
      <c r="B113" s="64" t="s">
        <v>18</v>
      </c>
      <c r="C113" s="20" t="s">
        <v>160</v>
      </c>
      <c r="D113" s="21" t="s">
        <v>31</v>
      </c>
      <c r="E113" s="11"/>
      <c r="F113" s="11">
        <v>696</v>
      </c>
      <c r="G113" s="11">
        <f>F111-F113+1776.19</f>
        <v>2473.09</v>
      </c>
    </row>
    <row r="114" spans="1:7" ht="27.75" customHeight="1" x14ac:dyDescent="0.25">
      <c r="A114" s="66"/>
      <c r="B114" s="65"/>
      <c r="C114" s="20" t="s">
        <v>46</v>
      </c>
      <c r="D114" s="21" t="s">
        <v>31</v>
      </c>
      <c r="E114" s="11"/>
      <c r="F114" s="11">
        <v>0</v>
      </c>
      <c r="G114" s="13">
        <v>660.41</v>
      </c>
    </row>
    <row r="115" spans="1:7" ht="33" customHeight="1" x14ac:dyDescent="0.25">
      <c r="A115" s="66"/>
      <c r="B115" s="64" t="s">
        <v>19</v>
      </c>
      <c r="C115" s="20" t="s">
        <v>39</v>
      </c>
      <c r="D115" s="21" t="s">
        <v>52</v>
      </c>
      <c r="E115" s="11"/>
      <c r="F115" s="11">
        <v>200000</v>
      </c>
      <c r="G115" s="11">
        <v>0</v>
      </c>
    </row>
    <row r="116" spans="1:7" ht="29.25" customHeight="1" x14ac:dyDescent="0.25">
      <c r="A116" s="66"/>
      <c r="B116" s="67"/>
      <c r="C116" s="20" t="s">
        <v>162</v>
      </c>
      <c r="D116" s="21" t="s">
        <v>35</v>
      </c>
      <c r="E116" s="11"/>
      <c r="F116" s="11">
        <v>0</v>
      </c>
      <c r="G116" s="11">
        <f>(G110-G112*7000)/G113</f>
        <v>1365.5507886894532</v>
      </c>
    </row>
    <row r="117" spans="1:7" ht="27.75" customHeight="1" x14ac:dyDescent="0.25">
      <c r="A117" s="66"/>
      <c r="B117" s="65"/>
      <c r="C117" s="20" t="s">
        <v>53</v>
      </c>
      <c r="D117" s="21" t="s">
        <v>35</v>
      </c>
      <c r="E117" s="11"/>
      <c r="F117" s="11">
        <v>0</v>
      </c>
      <c r="G117" s="11">
        <v>7000</v>
      </c>
    </row>
    <row r="118" spans="1:7" ht="29.25" customHeight="1" x14ac:dyDescent="0.25">
      <c r="A118" s="66"/>
      <c r="B118" s="67" t="s">
        <v>15</v>
      </c>
      <c r="C118" s="20" t="s">
        <v>72</v>
      </c>
      <c r="D118" s="21" t="s">
        <v>26</v>
      </c>
      <c r="E118" s="11"/>
      <c r="F118" s="11">
        <v>0</v>
      </c>
      <c r="G118" s="11">
        <f>G113/G111*100</f>
        <v>78.037859448611442</v>
      </c>
    </row>
    <row r="119" spans="1:7" ht="30" customHeight="1" x14ac:dyDescent="0.25">
      <c r="A119" s="66"/>
      <c r="B119" s="65"/>
      <c r="C119" s="20" t="s">
        <v>47</v>
      </c>
      <c r="D119" s="21" t="s">
        <v>26</v>
      </c>
      <c r="E119" s="11"/>
      <c r="F119" s="11">
        <v>0</v>
      </c>
      <c r="G119" s="11">
        <f>G114/G112*100</f>
        <v>100</v>
      </c>
    </row>
    <row r="120" spans="1:7" ht="22.5" customHeight="1" x14ac:dyDescent="0.25">
      <c r="A120" s="66" t="s">
        <v>257</v>
      </c>
      <c r="B120" s="64" t="s">
        <v>12</v>
      </c>
      <c r="C120" s="20" t="s">
        <v>13</v>
      </c>
      <c r="D120" s="21" t="s">
        <v>14</v>
      </c>
      <c r="E120" s="11"/>
      <c r="F120" s="11">
        <v>57912282</v>
      </c>
      <c r="G120" s="11">
        <v>19589467</v>
      </c>
    </row>
    <row r="121" spans="1:7" ht="19.5" customHeight="1" x14ac:dyDescent="0.25">
      <c r="A121" s="66"/>
      <c r="B121" s="67"/>
      <c r="C121" s="20" t="s">
        <v>41</v>
      </c>
      <c r="D121" s="21" t="s">
        <v>31</v>
      </c>
      <c r="E121" s="11"/>
      <c r="F121" s="11">
        <v>0</v>
      </c>
      <c r="G121" s="11">
        <v>1773.6</v>
      </c>
    </row>
    <row r="122" spans="1:7" ht="21" customHeight="1" x14ac:dyDescent="0.25">
      <c r="A122" s="66"/>
      <c r="B122" s="67"/>
      <c r="C122" s="20" t="s">
        <v>48</v>
      </c>
      <c r="D122" s="21" t="s">
        <v>31</v>
      </c>
      <c r="E122" s="11"/>
      <c r="F122" s="11">
        <v>0</v>
      </c>
      <c r="G122" s="11">
        <v>3067.98</v>
      </c>
    </row>
    <row r="123" spans="1:7" ht="20.25" customHeight="1" x14ac:dyDescent="0.25">
      <c r="A123" s="66"/>
      <c r="B123" s="67"/>
      <c r="C123" s="20" t="s">
        <v>123</v>
      </c>
      <c r="D123" s="21" t="s">
        <v>31</v>
      </c>
      <c r="E123" s="11"/>
      <c r="F123" s="11">
        <v>0</v>
      </c>
      <c r="G123" s="11">
        <v>202.95</v>
      </c>
    </row>
    <row r="124" spans="1:7" ht="22.5" customHeight="1" x14ac:dyDescent="0.25">
      <c r="A124" s="66"/>
      <c r="B124" s="67"/>
      <c r="C124" s="20" t="s">
        <v>45</v>
      </c>
      <c r="D124" s="21" t="s">
        <v>31</v>
      </c>
      <c r="E124" s="11"/>
      <c r="F124" s="11">
        <v>0</v>
      </c>
      <c r="G124" s="11">
        <v>1079.32</v>
      </c>
    </row>
    <row r="125" spans="1:7" ht="24" customHeight="1" x14ac:dyDescent="0.25">
      <c r="A125" s="66"/>
      <c r="B125" s="64" t="s">
        <v>18</v>
      </c>
      <c r="C125" s="20" t="s">
        <v>124</v>
      </c>
      <c r="D125" s="21" t="s">
        <v>31</v>
      </c>
      <c r="E125" s="11"/>
      <c r="F125" s="11">
        <v>0</v>
      </c>
      <c r="G125" s="11">
        <f>G121+G122+G123</f>
        <v>5044.53</v>
      </c>
    </row>
    <row r="126" spans="1:7" ht="32.25" customHeight="1" x14ac:dyDescent="0.25">
      <c r="A126" s="66"/>
      <c r="B126" s="65"/>
      <c r="C126" s="20" t="s">
        <v>254</v>
      </c>
      <c r="D126" s="40" t="s">
        <v>31</v>
      </c>
      <c r="E126" s="11"/>
      <c r="F126" s="11">
        <v>0</v>
      </c>
      <c r="G126" s="11">
        <v>1079.32</v>
      </c>
    </row>
    <row r="127" spans="1:7" ht="32.25" customHeight="1" x14ac:dyDescent="0.25">
      <c r="A127" s="66"/>
      <c r="B127" s="64" t="s">
        <v>19</v>
      </c>
      <c r="C127" s="20" t="s">
        <v>162</v>
      </c>
      <c r="D127" s="21" t="s">
        <v>35</v>
      </c>
      <c r="E127" s="11"/>
      <c r="F127" s="11">
        <v>0</v>
      </c>
      <c r="G127" s="11">
        <f>(G120-G128*G124)/G125</f>
        <v>2385.5992530523163</v>
      </c>
    </row>
    <row r="128" spans="1:7" ht="30" customHeight="1" x14ac:dyDescent="0.25">
      <c r="A128" s="66"/>
      <c r="B128" s="65"/>
      <c r="C128" s="20" t="s">
        <v>53</v>
      </c>
      <c r="D128" s="21" t="s">
        <v>35</v>
      </c>
      <c r="E128" s="11"/>
      <c r="F128" s="11">
        <v>0</v>
      </c>
      <c r="G128" s="11">
        <v>7000</v>
      </c>
    </row>
    <row r="129" spans="1:7" ht="21.75" customHeight="1" x14ac:dyDescent="0.25">
      <c r="A129" s="66"/>
      <c r="B129" s="64" t="s">
        <v>15</v>
      </c>
      <c r="C129" s="20" t="s">
        <v>125</v>
      </c>
      <c r="D129" s="21" t="s">
        <v>26</v>
      </c>
      <c r="E129" s="11"/>
      <c r="F129" s="11">
        <v>0</v>
      </c>
      <c r="G129" s="11">
        <f>G125/(G121+G122+G123)*100</f>
        <v>100</v>
      </c>
    </row>
    <row r="130" spans="1:7" ht="21.75" customHeight="1" x14ac:dyDescent="0.25">
      <c r="A130" s="66"/>
      <c r="B130" s="65"/>
      <c r="C130" s="20" t="s">
        <v>125</v>
      </c>
      <c r="D130" s="40" t="s">
        <v>26</v>
      </c>
      <c r="E130" s="11"/>
      <c r="F130" s="11">
        <v>0</v>
      </c>
      <c r="G130" s="11">
        <f>G126/G124*100</f>
        <v>100</v>
      </c>
    </row>
    <row r="131" spans="1:7" ht="18" customHeight="1" x14ac:dyDescent="0.25">
      <c r="A131" s="63" t="s">
        <v>135</v>
      </c>
      <c r="B131" s="64" t="s">
        <v>12</v>
      </c>
      <c r="C131" s="20" t="s">
        <v>13</v>
      </c>
      <c r="D131" s="21" t="s">
        <v>14</v>
      </c>
      <c r="E131" s="11"/>
      <c r="F131" s="13">
        <v>7000000</v>
      </c>
      <c r="G131" s="11"/>
    </row>
    <row r="132" spans="1:7" ht="18" customHeight="1" x14ac:dyDescent="0.25">
      <c r="A132" s="63"/>
      <c r="B132" s="65"/>
      <c r="C132" s="20" t="s">
        <v>41</v>
      </c>
      <c r="D132" s="21" t="s">
        <v>31</v>
      </c>
      <c r="E132" s="11"/>
      <c r="F132" s="13">
        <v>1455</v>
      </c>
      <c r="G132" s="11"/>
    </row>
    <row r="133" spans="1:7" ht="22.5" customHeight="1" x14ac:dyDescent="0.25">
      <c r="A133" s="63"/>
      <c r="B133" s="21" t="s">
        <v>18</v>
      </c>
      <c r="C133" s="20" t="s">
        <v>42</v>
      </c>
      <c r="D133" s="21" t="s">
        <v>31</v>
      </c>
      <c r="E133" s="11"/>
      <c r="F133" s="11">
        <v>1455.3</v>
      </c>
      <c r="G133" s="11"/>
    </row>
    <row r="134" spans="1:7" ht="19.5" customHeight="1" x14ac:dyDescent="0.25">
      <c r="A134" s="63"/>
      <c r="B134" s="21" t="s">
        <v>19</v>
      </c>
      <c r="C134" s="20" t="s">
        <v>43</v>
      </c>
      <c r="D134" s="21" t="s">
        <v>35</v>
      </c>
      <c r="E134" s="11"/>
      <c r="F134" s="11">
        <f>F131/F133</f>
        <v>4810.0048100048098</v>
      </c>
      <c r="G134" s="11"/>
    </row>
    <row r="135" spans="1:7" ht="29.25" customHeight="1" x14ac:dyDescent="0.25">
      <c r="A135" s="63"/>
      <c r="B135" s="21" t="s">
        <v>15</v>
      </c>
      <c r="C135" s="20" t="s">
        <v>44</v>
      </c>
      <c r="D135" s="21" t="s">
        <v>26</v>
      </c>
      <c r="E135" s="11"/>
      <c r="F135" s="41">
        <f>F133/F132*100</f>
        <v>100.02061855670104</v>
      </c>
      <c r="G135" s="11"/>
    </row>
    <row r="136" spans="1:7" ht="19.5" customHeight="1" x14ac:dyDescent="0.25">
      <c r="A136" s="66" t="s">
        <v>136</v>
      </c>
      <c r="B136" s="64" t="s">
        <v>12</v>
      </c>
      <c r="C136" s="20" t="s">
        <v>13</v>
      </c>
      <c r="D136" s="21" t="s">
        <v>14</v>
      </c>
      <c r="E136" s="11"/>
      <c r="F136" s="13">
        <v>5000000</v>
      </c>
      <c r="G136" s="11">
        <v>5000000</v>
      </c>
    </row>
    <row r="137" spans="1:7" ht="19.5" customHeight="1" x14ac:dyDescent="0.25">
      <c r="A137" s="66"/>
      <c r="B137" s="65"/>
      <c r="C137" s="20" t="s">
        <v>41</v>
      </c>
      <c r="D137" s="21" t="s">
        <v>31</v>
      </c>
      <c r="E137" s="11"/>
      <c r="F137" s="14">
        <v>0</v>
      </c>
      <c r="G137" s="11">
        <v>1233.9000000000001</v>
      </c>
    </row>
    <row r="138" spans="1:7" ht="20.25" customHeight="1" x14ac:dyDescent="0.25">
      <c r="A138" s="66"/>
      <c r="B138" s="64" t="s">
        <v>18</v>
      </c>
      <c r="C138" s="20" t="s">
        <v>42</v>
      </c>
      <c r="D138" s="21" t="s">
        <v>31</v>
      </c>
      <c r="E138" s="11"/>
      <c r="F138" s="11">
        <v>0</v>
      </c>
      <c r="G138" s="11">
        <v>1233.9000000000001</v>
      </c>
    </row>
    <row r="139" spans="1:7" ht="21.75" customHeight="1" x14ac:dyDescent="0.25">
      <c r="A139" s="66"/>
      <c r="B139" s="65"/>
      <c r="C139" s="20" t="s">
        <v>120</v>
      </c>
      <c r="D139" s="21" t="s">
        <v>21</v>
      </c>
      <c r="E139" s="11"/>
      <c r="F139" s="12">
        <v>1</v>
      </c>
      <c r="G139" s="11">
        <v>0</v>
      </c>
    </row>
    <row r="140" spans="1:7" ht="18.75" customHeight="1" x14ac:dyDescent="0.25">
      <c r="A140" s="66"/>
      <c r="B140" s="64" t="s">
        <v>19</v>
      </c>
      <c r="C140" s="20" t="s">
        <v>43</v>
      </c>
      <c r="D140" s="21" t="s">
        <v>35</v>
      </c>
      <c r="E140" s="11"/>
      <c r="F140" s="24">
        <v>0</v>
      </c>
      <c r="G140" s="11">
        <f>G136/G138</f>
        <v>4052.1922359996756</v>
      </c>
    </row>
    <row r="141" spans="1:7" ht="33" customHeight="1" x14ac:dyDescent="0.25">
      <c r="A141" s="66"/>
      <c r="B141" s="65"/>
      <c r="C141" s="20" t="s">
        <v>39</v>
      </c>
      <c r="D141" s="21" t="s">
        <v>14</v>
      </c>
      <c r="E141" s="11"/>
      <c r="F141" s="24">
        <v>86408</v>
      </c>
      <c r="G141" s="11">
        <v>0</v>
      </c>
    </row>
    <row r="142" spans="1:7" ht="25.5" x14ac:dyDescent="0.25">
      <c r="A142" s="66"/>
      <c r="B142" s="64" t="s">
        <v>15</v>
      </c>
      <c r="C142" s="20" t="s">
        <v>44</v>
      </c>
      <c r="D142" s="21" t="s">
        <v>26</v>
      </c>
      <c r="E142" s="11"/>
      <c r="F142" s="24">
        <v>0</v>
      </c>
      <c r="G142" s="11">
        <f>G138/G137*100</f>
        <v>100</v>
      </c>
    </row>
    <row r="143" spans="1:7" ht="25.5" x14ac:dyDescent="0.25">
      <c r="A143" s="66"/>
      <c r="B143" s="65"/>
      <c r="C143" s="20" t="s">
        <v>130</v>
      </c>
      <c r="D143" s="21" t="s">
        <v>26</v>
      </c>
      <c r="E143" s="11"/>
      <c r="F143" s="24">
        <v>100</v>
      </c>
      <c r="G143" s="11">
        <v>0</v>
      </c>
    </row>
    <row r="144" spans="1:7" ht="19.5" customHeight="1" x14ac:dyDescent="0.25">
      <c r="A144" s="66" t="s">
        <v>225</v>
      </c>
      <c r="B144" s="64" t="s">
        <v>12</v>
      </c>
      <c r="C144" s="20" t="s">
        <v>13</v>
      </c>
      <c r="D144" s="21" t="s">
        <v>14</v>
      </c>
      <c r="E144" s="11"/>
      <c r="F144" s="13">
        <v>750000</v>
      </c>
      <c r="G144" s="11">
        <v>6942789</v>
      </c>
    </row>
    <row r="145" spans="1:7" ht="18" customHeight="1" x14ac:dyDescent="0.25">
      <c r="A145" s="66"/>
      <c r="B145" s="65"/>
      <c r="C145" s="20" t="s">
        <v>41</v>
      </c>
      <c r="D145" s="21" t="s">
        <v>31</v>
      </c>
      <c r="E145" s="11"/>
      <c r="F145" s="14">
        <v>0</v>
      </c>
      <c r="G145" s="11">
        <v>1468.5</v>
      </c>
    </row>
    <row r="146" spans="1:7" ht="20.25" customHeight="1" x14ac:dyDescent="0.25">
      <c r="A146" s="66"/>
      <c r="B146" s="64" t="s">
        <v>18</v>
      </c>
      <c r="C146" s="20" t="s">
        <v>42</v>
      </c>
      <c r="D146" s="21" t="s">
        <v>31</v>
      </c>
      <c r="E146" s="11"/>
      <c r="F146" s="11">
        <v>0</v>
      </c>
      <c r="G146" s="11">
        <v>1468.5</v>
      </c>
    </row>
    <row r="147" spans="1:7" ht="23.25" customHeight="1" x14ac:dyDescent="0.25">
      <c r="A147" s="66"/>
      <c r="B147" s="65"/>
      <c r="C147" s="20" t="s">
        <v>120</v>
      </c>
      <c r="D147" s="21" t="s">
        <v>21</v>
      </c>
      <c r="E147" s="11"/>
      <c r="F147" s="12">
        <v>1</v>
      </c>
      <c r="G147" s="11">
        <v>0</v>
      </c>
    </row>
    <row r="148" spans="1:7" ht="20.25" customHeight="1" x14ac:dyDescent="0.25">
      <c r="A148" s="66"/>
      <c r="B148" s="64" t="s">
        <v>19</v>
      </c>
      <c r="C148" s="20" t="s">
        <v>43</v>
      </c>
      <c r="D148" s="21" t="s">
        <v>35</v>
      </c>
      <c r="E148" s="11"/>
      <c r="F148" s="24">
        <v>0</v>
      </c>
      <c r="G148" s="11">
        <f>G144/G146</f>
        <v>4727.8100102145045</v>
      </c>
    </row>
    <row r="149" spans="1:7" ht="33.75" customHeight="1" x14ac:dyDescent="0.25">
      <c r="A149" s="66"/>
      <c r="B149" s="65"/>
      <c r="C149" s="20" t="s">
        <v>54</v>
      </c>
      <c r="D149" s="21" t="s">
        <v>14</v>
      </c>
      <c r="E149" s="11"/>
      <c r="F149" s="24">
        <v>74983.98</v>
      </c>
      <c r="G149" s="11">
        <v>0</v>
      </c>
    </row>
    <row r="150" spans="1:7" ht="30" customHeight="1" x14ac:dyDescent="0.25">
      <c r="A150" s="66"/>
      <c r="B150" s="64" t="s">
        <v>15</v>
      </c>
      <c r="C150" s="20" t="s">
        <v>44</v>
      </c>
      <c r="D150" s="21" t="s">
        <v>26</v>
      </c>
      <c r="E150" s="11"/>
      <c r="F150" s="11">
        <v>0</v>
      </c>
      <c r="G150" s="11">
        <f>G146/G145*100</f>
        <v>100</v>
      </c>
    </row>
    <row r="151" spans="1:7" ht="36.75" customHeight="1" x14ac:dyDescent="0.25">
      <c r="A151" s="66"/>
      <c r="B151" s="65"/>
      <c r="C151" s="20" t="s">
        <v>130</v>
      </c>
      <c r="D151" s="21" t="s">
        <v>26</v>
      </c>
      <c r="E151" s="11"/>
      <c r="F151" s="11">
        <v>100</v>
      </c>
      <c r="G151" s="11">
        <v>0</v>
      </c>
    </row>
    <row r="152" spans="1:7" ht="20.25" customHeight="1" x14ac:dyDescent="0.25">
      <c r="A152" s="66" t="s">
        <v>137</v>
      </c>
      <c r="B152" s="64" t="s">
        <v>12</v>
      </c>
      <c r="C152" s="20" t="s">
        <v>13</v>
      </c>
      <c r="D152" s="21" t="s">
        <v>14</v>
      </c>
      <c r="E152" s="11"/>
      <c r="F152" s="13">
        <v>7000000</v>
      </c>
      <c r="G152" s="11">
        <v>4800000</v>
      </c>
    </row>
    <row r="153" spans="1:7" ht="19.5" customHeight="1" x14ac:dyDescent="0.25">
      <c r="A153" s="66"/>
      <c r="B153" s="65"/>
      <c r="C153" s="20" t="s">
        <v>41</v>
      </c>
      <c r="D153" s="21" t="s">
        <v>31</v>
      </c>
      <c r="E153" s="11"/>
      <c r="F153" s="13">
        <v>1320</v>
      </c>
      <c r="G153" s="11">
        <v>1320</v>
      </c>
    </row>
    <row r="154" spans="1:7" ht="22.5" customHeight="1" x14ac:dyDescent="0.25">
      <c r="A154" s="66"/>
      <c r="B154" s="21" t="s">
        <v>18</v>
      </c>
      <c r="C154" s="20" t="s">
        <v>42</v>
      </c>
      <c r="D154" s="21" t="s">
        <v>31</v>
      </c>
      <c r="E154" s="11"/>
      <c r="F154" s="11">
        <v>782</v>
      </c>
      <c r="G154" s="11">
        <f>F153-F154</f>
        <v>538</v>
      </c>
    </row>
    <row r="155" spans="1:7" ht="24.75" customHeight="1" x14ac:dyDescent="0.25">
      <c r="A155" s="66"/>
      <c r="B155" s="21" t="s">
        <v>19</v>
      </c>
      <c r="C155" s="20" t="s">
        <v>43</v>
      </c>
      <c r="D155" s="21" t="s">
        <v>35</v>
      </c>
      <c r="E155" s="11"/>
      <c r="F155" s="24">
        <f>F152/F154</f>
        <v>8951.4066496163687</v>
      </c>
      <c r="G155" s="11">
        <f>G152/G154</f>
        <v>8921.9330855018579</v>
      </c>
    </row>
    <row r="156" spans="1:7" ht="28.5" customHeight="1" x14ac:dyDescent="0.25">
      <c r="A156" s="66"/>
      <c r="B156" s="21" t="s">
        <v>15</v>
      </c>
      <c r="C156" s="20" t="s">
        <v>44</v>
      </c>
      <c r="D156" s="21" t="s">
        <v>26</v>
      </c>
      <c r="E156" s="11"/>
      <c r="F156" s="11">
        <f>F154/F153*100</f>
        <v>59.242424242424242</v>
      </c>
      <c r="G156" s="11">
        <f>G154/G153*100</f>
        <v>40.757575757575758</v>
      </c>
    </row>
    <row r="157" spans="1:7" ht="23.25" customHeight="1" x14ac:dyDescent="0.25">
      <c r="A157" s="66" t="s">
        <v>138</v>
      </c>
      <c r="B157" s="64" t="s">
        <v>12</v>
      </c>
      <c r="C157" s="20" t="s">
        <v>13</v>
      </c>
      <c r="D157" s="21" t="s">
        <v>14</v>
      </c>
      <c r="E157" s="11"/>
      <c r="F157" s="14">
        <v>199500</v>
      </c>
      <c r="G157" s="11">
        <v>10000000</v>
      </c>
    </row>
    <row r="158" spans="1:7" ht="23.25" customHeight="1" x14ac:dyDescent="0.25">
      <c r="A158" s="66"/>
      <c r="B158" s="65"/>
      <c r="C158" s="20" t="s">
        <v>41</v>
      </c>
      <c r="D158" s="21" t="s">
        <v>31</v>
      </c>
      <c r="E158" s="11"/>
      <c r="F158" s="14">
        <v>0</v>
      </c>
      <c r="G158" s="11">
        <v>3140</v>
      </c>
    </row>
    <row r="159" spans="1:7" ht="20.25" customHeight="1" x14ac:dyDescent="0.25">
      <c r="A159" s="66"/>
      <c r="B159" s="64" t="s">
        <v>18</v>
      </c>
      <c r="C159" s="20" t="s">
        <v>120</v>
      </c>
      <c r="D159" s="21" t="s">
        <v>21</v>
      </c>
      <c r="E159" s="11"/>
      <c r="F159" s="12">
        <v>1</v>
      </c>
      <c r="G159" s="11">
        <v>0</v>
      </c>
    </row>
    <row r="160" spans="1:7" ht="19.5" customHeight="1" x14ac:dyDescent="0.25">
      <c r="A160" s="66"/>
      <c r="B160" s="65"/>
      <c r="C160" s="20" t="s">
        <v>42</v>
      </c>
      <c r="D160" s="21" t="s">
        <v>31</v>
      </c>
      <c r="E160" s="11"/>
      <c r="F160" s="11">
        <v>0</v>
      </c>
      <c r="G160" s="11">
        <f>1047</f>
        <v>1047</v>
      </c>
    </row>
    <row r="161" spans="1:8" ht="32.25" customHeight="1" x14ac:dyDescent="0.25">
      <c r="A161" s="66"/>
      <c r="B161" s="64" t="s">
        <v>19</v>
      </c>
      <c r="C161" s="20" t="s">
        <v>39</v>
      </c>
      <c r="D161" s="21" t="s">
        <v>14</v>
      </c>
      <c r="E161" s="11"/>
      <c r="F161" s="14">
        <v>199500</v>
      </c>
      <c r="G161" s="11">
        <v>0</v>
      </c>
    </row>
    <row r="162" spans="1:8" ht="20.25" customHeight="1" x14ac:dyDescent="0.25">
      <c r="A162" s="66"/>
      <c r="B162" s="65"/>
      <c r="C162" s="20" t="s">
        <v>43</v>
      </c>
      <c r="D162" s="21" t="s">
        <v>35</v>
      </c>
      <c r="E162" s="11"/>
      <c r="F162" s="14">
        <v>0</v>
      </c>
      <c r="G162" s="11">
        <f>G157/G160</f>
        <v>9551.0983763132754</v>
      </c>
    </row>
    <row r="163" spans="1:8" ht="33.75" customHeight="1" x14ac:dyDescent="0.25">
      <c r="A163" s="66"/>
      <c r="B163" s="64" t="s">
        <v>15</v>
      </c>
      <c r="C163" s="20" t="s">
        <v>130</v>
      </c>
      <c r="D163" s="21" t="s">
        <v>26</v>
      </c>
      <c r="E163" s="11"/>
      <c r="F163" s="11">
        <v>100</v>
      </c>
      <c r="G163" s="11">
        <v>0</v>
      </c>
    </row>
    <row r="164" spans="1:8" ht="32.25" customHeight="1" x14ac:dyDescent="0.25">
      <c r="A164" s="66"/>
      <c r="B164" s="65"/>
      <c r="C164" s="20" t="s">
        <v>44</v>
      </c>
      <c r="D164" s="21" t="s">
        <v>26</v>
      </c>
      <c r="E164" s="11"/>
      <c r="F164" s="11">
        <v>0</v>
      </c>
      <c r="G164" s="11">
        <f>G160/G158*100</f>
        <v>33.343949044585983</v>
      </c>
    </row>
    <row r="165" spans="1:8" ht="27" customHeight="1" x14ac:dyDescent="0.25">
      <c r="A165" s="63" t="s">
        <v>139</v>
      </c>
      <c r="B165" s="22" t="s">
        <v>12</v>
      </c>
      <c r="C165" s="20" t="s">
        <v>13</v>
      </c>
      <c r="D165" s="21" t="s">
        <v>14</v>
      </c>
      <c r="E165" s="11"/>
      <c r="F165" s="11">
        <v>482000</v>
      </c>
      <c r="G165" s="14"/>
    </row>
    <row r="166" spans="1:8" ht="27" customHeight="1" x14ac:dyDescent="0.25">
      <c r="A166" s="63"/>
      <c r="B166" s="21" t="s">
        <v>18</v>
      </c>
      <c r="C166" s="20" t="s">
        <v>120</v>
      </c>
      <c r="D166" s="21" t="s">
        <v>21</v>
      </c>
      <c r="E166" s="11"/>
      <c r="F166" s="12">
        <v>1</v>
      </c>
      <c r="G166" s="11"/>
    </row>
    <row r="167" spans="1:8" ht="30.75" customHeight="1" x14ac:dyDescent="0.25">
      <c r="A167" s="63"/>
      <c r="B167" s="21" t="s">
        <v>19</v>
      </c>
      <c r="C167" s="20" t="s">
        <v>54</v>
      </c>
      <c r="D167" s="21" t="s">
        <v>14</v>
      </c>
      <c r="E167" s="11"/>
      <c r="F167" s="11">
        <v>482000</v>
      </c>
      <c r="G167" s="11"/>
    </row>
    <row r="168" spans="1:8" ht="44.25" customHeight="1" x14ac:dyDescent="0.25">
      <c r="A168" s="63"/>
      <c r="B168" s="21" t="s">
        <v>15</v>
      </c>
      <c r="C168" s="20" t="s">
        <v>130</v>
      </c>
      <c r="D168" s="21" t="s">
        <v>26</v>
      </c>
      <c r="E168" s="11"/>
      <c r="F168" s="11">
        <v>100</v>
      </c>
      <c r="G168" s="11"/>
    </row>
    <row r="169" spans="1:8" ht="19.5" customHeight="1" x14ac:dyDescent="0.25">
      <c r="A169" s="56" t="s">
        <v>56</v>
      </c>
      <c r="B169" s="33" t="s">
        <v>12</v>
      </c>
      <c r="C169" s="20" t="s">
        <v>13</v>
      </c>
      <c r="D169" s="33" t="s">
        <v>14</v>
      </c>
      <c r="E169" s="11">
        <f>E173+E179</f>
        <v>952000</v>
      </c>
      <c r="F169" s="11">
        <f>F173+F179</f>
        <v>1183100</v>
      </c>
      <c r="G169" s="11">
        <f>G173+G179</f>
        <v>566560</v>
      </c>
    </row>
    <row r="170" spans="1:8" ht="32.25" customHeight="1" x14ac:dyDescent="0.25">
      <c r="A170" s="56"/>
      <c r="B170" s="33" t="s">
        <v>18</v>
      </c>
      <c r="C170" s="20" t="s">
        <v>59</v>
      </c>
      <c r="D170" s="33" t="s">
        <v>21</v>
      </c>
      <c r="E170" s="12">
        <v>61</v>
      </c>
      <c r="F170" s="12">
        <v>65</v>
      </c>
      <c r="G170" s="12">
        <v>65</v>
      </c>
      <c r="H170" s="26"/>
    </row>
    <row r="171" spans="1:8" ht="45" customHeight="1" x14ac:dyDescent="0.25">
      <c r="A171" s="56"/>
      <c r="B171" s="33" t="s">
        <v>19</v>
      </c>
      <c r="C171" s="20" t="s">
        <v>236</v>
      </c>
      <c r="D171" s="33" t="s">
        <v>61</v>
      </c>
      <c r="E171" s="11">
        <f>E169/E170</f>
        <v>15606.557377049181</v>
      </c>
      <c r="F171" s="11">
        <f>F169/F170</f>
        <v>18201.538461538461</v>
      </c>
      <c r="G171" s="11">
        <f>G169/G170</f>
        <v>8716.3076923076915</v>
      </c>
      <c r="H171" s="26"/>
    </row>
    <row r="172" spans="1:8" ht="39.75" customHeight="1" x14ac:dyDescent="0.25">
      <c r="A172" s="56"/>
      <c r="B172" s="33" t="s">
        <v>15</v>
      </c>
      <c r="C172" s="20" t="s">
        <v>62</v>
      </c>
      <c r="D172" s="33" t="s">
        <v>26</v>
      </c>
      <c r="E172" s="11">
        <f>E170/82*100</f>
        <v>74.390243902439025</v>
      </c>
      <c r="F172" s="11">
        <f>F170/82*100</f>
        <v>79.268292682926827</v>
      </c>
      <c r="G172" s="11">
        <f>G170/82*100</f>
        <v>79.268292682926827</v>
      </c>
      <c r="H172" s="26"/>
    </row>
    <row r="173" spans="1:8" ht="20.25" customHeight="1" x14ac:dyDescent="0.25">
      <c r="A173" s="57" t="s">
        <v>200</v>
      </c>
      <c r="B173" s="4" t="s">
        <v>12</v>
      </c>
      <c r="C173" s="5" t="s">
        <v>13</v>
      </c>
      <c r="D173" s="4" t="s">
        <v>14</v>
      </c>
      <c r="E173" s="13">
        <v>619000</v>
      </c>
      <c r="F173" s="6">
        <v>704600</v>
      </c>
      <c r="G173" s="6"/>
      <c r="H173" s="26"/>
    </row>
    <row r="174" spans="1:8" ht="34.5" customHeight="1" x14ac:dyDescent="0.25">
      <c r="A174" s="92"/>
      <c r="B174" s="58" t="s">
        <v>18</v>
      </c>
      <c r="C174" s="5" t="s">
        <v>57</v>
      </c>
      <c r="D174" s="4" t="s">
        <v>21</v>
      </c>
      <c r="E174" s="6">
        <v>9</v>
      </c>
      <c r="F174" s="6">
        <v>9</v>
      </c>
      <c r="G174" s="6"/>
    </row>
    <row r="175" spans="1:8" ht="41.25" customHeight="1" x14ac:dyDescent="0.25">
      <c r="A175" s="92"/>
      <c r="B175" s="59"/>
      <c r="C175" s="5" t="s">
        <v>58</v>
      </c>
      <c r="D175" s="4" t="s">
        <v>21</v>
      </c>
      <c r="E175" s="10">
        <v>2</v>
      </c>
      <c r="F175" s="6">
        <v>0</v>
      </c>
      <c r="G175" s="6"/>
    </row>
    <row r="176" spans="1:8" ht="29.25" customHeight="1" x14ac:dyDescent="0.25">
      <c r="A176" s="92"/>
      <c r="B176" s="64" t="s">
        <v>19</v>
      </c>
      <c r="C176" s="20" t="s">
        <v>179</v>
      </c>
      <c r="D176" s="31" t="s">
        <v>85</v>
      </c>
      <c r="E176" s="11">
        <v>56272.7</v>
      </c>
      <c r="F176" s="11">
        <f>F173/F174</f>
        <v>78288.888888888891</v>
      </c>
      <c r="G176" s="11"/>
    </row>
    <row r="177" spans="1:10" ht="32.25" customHeight="1" x14ac:dyDescent="0.25">
      <c r="A177" s="92"/>
      <c r="B177" s="65"/>
      <c r="C177" s="20" t="s">
        <v>180</v>
      </c>
      <c r="D177" s="31" t="s">
        <v>85</v>
      </c>
      <c r="E177" s="11">
        <v>56272.73</v>
      </c>
      <c r="F177" s="11">
        <v>0</v>
      </c>
      <c r="G177" s="11"/>
      <c r="I177" s="25"/>
    </row>
    <row r="178" spans="1:10" ht="39" customHeight="1" x14ac:dyDescent="0.25">
      <c r="A178" s="92"/>
      <c r="B178" s="31" t="s">
        <v>15</v>
      </c>
      <c r="C178" s="20" t="s">
        <v>235</v>
      </c>
      <c r="D178" s="31" t="s">
        <v>26</v>
      </c>
      <c r="E178" s="11">
        <v>100</v>
      </c>
      <c r="F178" s="11">
        <v>100</v>
      </c>
      <c r="G178" s="11"/>
    </row>
    <row r="179" spans="1:10" ht="18.75" customHeight="1" x14ac:dyDescent="0.25">
      <c r="A179" s="57" t="s">
        <v>201</v>
      </c>
      <c r="B179" s="4" t="s">
        <v>12</v>
      </c>
      <c r="C179" s="5" t="s">
        <v>13</v>
      </c>
      <c r="D179" s="4" t="s">
        <v>14</v>
      </c>
      <c r="E179" s="14">
        <v>333000</v>
      </c>
      <c r="F179" s="14">
        <v>478500</v>
      </c>
      <c r="G179" s="14">
        <v>566560</v>
      </c>
    </row>
    <row r="180" spans="1:10" ht="30.75" customHeight="1" x14ac:dyDescent="0.25">
      <c r="A180" s="57"/>
      <c r="B180" s="4" t="s">
        <v>18</v>
      </c>
      <c r="C180" s="5" t="s">
        <v>59</v>
      </c>
      <c r="D180" s="4" t="s">
        <v>21</v>
      </c>
      <c r="E180" s="10">
        <v>61</v>
      </c>
      <c r="F180" s="10">
        <v>65</v>
      </c>
      <c r="G180" s="12">
        <v>65</v>
      </c>
      <c r="H180" s="45"/>
      <c r="I180" s="26"/>
    </row>
    <row r="181" spans="1:10" ht="33.75" customHeight="1" x14ac:dyDescent="0.25">
      <c r="A181" s="57"/>
      <c r="B181" s="4" t="s">
        <v>19</v>
      </c>
      <c r="C181" s="5" t="s">
        <v>60</v>
      </c>
      <c r="D181" s="4" t="s">
        <v>61</v>
      </c>
      <c r="E181" s="6">
        <f>E179/E180</f>
        <v>5459.0163934426228</v>
      </c>
      <c r="F181" s="6">
        <f>F179/F180</f>
        <v>7361.5384615384619</v>
      </c>
      <c r="G181" s="6">
        <f>G179/G180</f>
        <v>8716.3076923076915</v>
      </c>
    </row>
    <row r="182" spans="1:10" ht="28.5" customHeight="1" x14ac:dyDescent="0.25">
      <c r="A182" s="57"/>
      <c r="B182" s="4" t="s">
        <v>15</v>
      </c>
      <c r="C182" s="5" t="s">
        <v>62</v>
      </c>
      <c r="D182" s="4" t="s">
        <v>26</v>
      </c>
      <c r="E182" s="6">
        <f>E180/82*100</f>
        <v>74.390243902439025</v>
      </c>
      <c r="F182" s="6">
        <f>F180/82*100</f>
        <v>79.268292682926827</v>
      </c>
      <c r="G182" s="6">
        <f>G180/82*100</f>
        <v>79.268292682926827</v>
      </c>
    </row>
    <row r="183" spans="1:10" ht="16.5" customHeight="1" x14ac:dyDescent="0.25">
      <c r="A183" s="56" t="s">
        <v>258</v>
      </c>
      <c r="B183" s="40" t="s">
        <v>12</v>
      </c>
      <c r="C183" s="20" t="s">
        <v>13</v>
      </c>
      <c r="D183" s="40" t="s">
        <v>14</v>
      </c>
      <c r="E183" s="11"/>
      <c r="F183" s="11">
        <f>F187+F188</f>
        <v>1500000</v>
      </c>
      <c r="G183" s="11">
        <f>G187+G188</f>
        <v>720000</v>
      </c>
    </row>
    <row r="184" spans="1:10" ht="28.5" customHeight="1" x14ac:dyDescent="0.25">
      <c r="A184" s="56"/>
      <c r="B184" s="40" t="s">
        <v>18</v>
      </c>
      <c r="C184" s="20" t="s">
        <v>22</v>
      </c>
      <c r="D184" s="40" t="s">
        <v>223</v>
      </c>
      <c r="E184" s="11"/>
      <c r="F184" s="12">
        <v>8</v>
      </c>
      <c r="G184" s="12">
        <v>10</v>
      </c>
    </row>
    <row r="185" spans="1:10" ht="46.5" customHeight="1" x14ac:dyDescent="0.25">
      <c r="A185" s="56"/>
      <c r="B185" s="40" t="s">
        <v>19</v>
      </c>
      <c r="C185" s="20" t="s">
        <v>222</v>
      </c>
      <c r="D185" s="40" t="s">
        <v>65</v>
      </c>
      <c r="E185" s="11"/>
      <c r="F185" s="11">
        <f>F183/F184</f>
        <v>187500</v>
      </c>
      <c r="G185" s="11">
        <f>G183/G184</f>
        <v>72000</v>
      </c>
    </row>
    <row r="186" spans="1:10" ht="20.25" customHeight="1" x14ac:dyDescent="0.25">
      <c r="A186" s="56"/>
      <c r="B186" s="40" t="s">
        <v>15</v>
      </c>
      <c r="C186" s="20" t="s">
        <v>224</v>
      </c>
      <c r="D186" s="40" t="s">
        <v>26</v>
      </c>
      <c r="E186" s="11"/>
      <c r="F186" s="11">
        <v>100</v>
      </c>
      <c r="G186" s="11">
        <v>100</v>
      </c>
    </row>
    <row r="187" spans="1:10" ht="21.75" customHeight="1" x14ac:dyDescent="0.25">
      <c r="A187" s="66" t="s">
        <v>259</v>
      </c>
      <c r="B187" s="64" t="s">
        <v>12</v>
      </c>
      <c r="C187" s="20" t="s">
        <v>13</v>
      </c>
      <c r="D187" s="40" t="s">
        <v>14</v>
      </c>
      <c r="E187" s="11"/>
      <c r="F187" s="29">
        <v>1200000</v>
      </c>
      <c r="G187" s="11">
        <v>520000</v>
      </c>
    </row>
    <row r="188" spans="1:10" ht="20.25" customHeight="1" x14ac:dyDescent="0.25">
      <c r="A188" s="66"/>
      <c r="B188" s="67"/>
      <c r="C188" s="20" t="s">
        <v>13</v>
      </c>
      <c r="D188" s="40" t="s">
        <v>14</v>
      </c>
      <c r="E188" s="11"/>
      <c r="F188" s="29">
        <v>300000</v>
      </c>
      <c r="G188" s="11">
        <v>200000</v>
      </c>
    </row>
    <row r="189" spans="1:10" ht="22.5" customHeight="1" x14ac:dyDescent="0.25">
      <c r="A189" s="66"/>
      <c r="B189" s="65"/>
      <c r="C189" s="20" t="s">
        <v>63</v>
      </c>
      <c r="D189" s="40" t="s">
        <v>223</v>
      </c>
      <c r="E189" s="11"/>
      <c r="F189" s="30">
        <v>8</v>
      </c>
      <c r="G189" s="12">
        <v>10</v>
      </c>
    </row>
    <row r="190" spans="1:10" ht="31.5" customHeight="1" x14ac:dyDescent="0.25">
      <c r="A190" s="66"/>
      <c r="B190" s="64" t="s">
        <v>18</v>
      </c>
      <c r="C190" s="20" t="s">
        <v>22</v>
      </c>
      <c r="D190" s="40" t="s">
        <v>21</v>
      </c>
      <c r="E190" s="11"/>
      <c r="F190" s="12">
        <v>8</v>
      </c>
      <c r="G190" s="12">
        <v>6</v>
      </c>
    </row>
    <row r="191" spans="1:10" ht="32.25" customHeight="1" x14ac:dyDescent="0.25">
      <c r="A191" s="66"/>
      <c r="B191" s="65"/>
      <c r="C191" s="20" t="s">
        <v>22</v>
      </c>
      <c r="D191" s="40" t="s">
        <v>21</v>
      </c>
      <c r="E191" s="11"/>
      <c r="F191" s="12">
        <v>8</v>
      </c>
      <c r="G191" s="12">
        <v>4</v>
      </c>
    </row>
    <row r="192" spans="1:10" ht="51.75" customHeight="1" x14ac:dyDescent="0.25">
      <c r="A192" s="66"/>
      <c r="B192" s="64" t="s">
        <v>19</v>
      </c>
      <c r="C192" s="20" t="s">
        <v>64</v>
      </c>
      <c r="D192" s="40" t="s">
        <v>65</v>
      </c>
      <c r="E192" s="11"/>
      <c r="F192" s="11">
        <f>F187/F190</f>
        <v>150000</v>
      </c>
      <c r="G192" s="11">
        <f>G187/G190</f>
        <v>86666.666666666672</v>
      </c>
      <c r="J192" s="27"/>
    </row>
    <row r="193" spans="1:9" ht="55.5" customHeight="1" x14ac:dyDescent="0.25">
      <c r="A193" s="66"/>
      <c r="B193" s="65"/>
      <c r="C193" s="20" t="s">
        <v>64</v>
      </c>
      <c r="D193" s="40" t="s">
        <v>65</v>
      </c>
      <c r="E193" s="11"/>
      <c r="F193" s="11">
        <f>F188/F191</f>
        <v>37500</v>
      </c>
      <c r="G193" s="11">
        <f>G188/G191</f>
        <v>50000</v>
      </c>
      <c r="I193" s="27"/>
    </row>
    <row r="194" spans="1:9" ht="25.5" x14ac:dyDescent="0.25">
      <c r="A194" s="66"/>
      <c r="B194" s="64" t="s">
        <v>15</v>
      </c>
      <c r="C194" s="20" t="s">
        <v>25</v>
      </c>
      <c r="D194" s="40" t="s">
        <v>26</v>
      </c>
      <c r="E194" s="11"/>
      <c r="F194" s="11">
        <f>F190/F189*100</f>
        <v>100</v>
      </c>
      <c r="G194" s="11">
        <v>100</v>
      </c>
    </row>
    <row r="195" spans="1:9" ht="25.5" x14ac:dyDescent="0.25">
      <c r="A195" s="66"/>
      <c r="B195" s="65"/>
      <c r="C195" s="20" t="s">
        <v>25</v>
      </c>
      <c r="D195" s="40" t="s">
        <v>26</v>
      </c>
      <c r="E195" s="11"/>
      <c r="F195" s="11">
        <f>F191/F189*100</f>
        <v>100</v>
      </c>
      <c r="G195" s="11">
        <v>100</v>
      </c>
    </row>
    <row r="196" spans="1:9" ht="16.5" customHeight="1" x14ac:dyDescent="0.25">
      <c r="A196" s="5"/>
      <c r="B196" s="60" t="s">
        <v>66</v>
      </c>
      <c r="C196" s="61"/>
      <c r="D196" s="61"/>
      <c r="E196" s="61"/>
      <c r="F196" s="61"/>
      <c r="G196" s="62"/>
    </row>
    <row r="197" spans="1:9" ht="18.75" customHeight="1" x14ac:dyDescent="0.25">
      <c r="A197" s="56" t="s">
        <v>67</v>
      </c>
      <c r="B197" s="33" t="s">
        <v>12</v>
      </c>
      <c r="C197" s="20" t="s">
        <v>13</v>
      </c>
      <c r="D197" s="33" t="s">
        <v>14</v>
      </c>
      <c r="E197" s="11">
        <f>E215</f>
        <v>8366728</v>
      </c>
      <c r="F197" s="11">
        <f>F201+F206+F211+F215</f>
        <v>17141861</v>
      </c>
      <c r="G197" s="11">
        <f>G201+G206+G211+G215</f>
        <v>14689666</v>
      </c>
    </row>
    <row r="198" spans="1:9" ht="21" customHeight="1" x14ac:dyDescent="0.25">
      <c r="A198" s="56"/>
      <c r="B198" s="33" t="s">
        <v>18</v>
      </c>
      <c r="C198" s="20" t="s">
        <v>244</v>
      </c>
      <c r="D198" s="33" t="s">
        <v>21</v>
      </c>
      <c r="E198" s="12">
        <v>1</v>
      </c>
      <c r="F198" s="12">
        <v>3</v>
      </c>
      <c r="G198" s="12">
        <v>1</v>
      </c>
    </row>
    <row r="199" spans="1:9" ht="17.25" customHeight="1" x14ac:dyDescent="0.25">
      <c r="A199" s="56"/>
      <c r="B199" s="33" t="s">
        <v>19</v>
      </c>
      <c r="C199" s="20" t="s">
        <v>245</v>
      </c>
      <c r="D199" s="33" t="s">
        <v>85</v>
      </c>
      <c r="E199" s="11">
        <f>E197/E198</f>
        <v>8366728</v>
      </c>
      <c r="F199" s="11">
        <f>F197/F198</f>
        <v>5713953.666666667</v>
      </c>
      <c r="G199" s="11">
        <f>G197/G198</f>
        <v>14689666</v>
      </c>
    </row>
    <row r="200" spans="1:9" ht="27" customHeight="1" x14ac:dyDescent="0.25">
      <c r="A200" s="56"/>
      <c r="B200" s="33" t="s">
        <v>15</v>
      </c>
      <c r="C200" s="20" t="s">
        <v>247</v>
      </c>
      <c r="D200" s="33" t="s">
        <v>26</v>
      </c>
      <c r="E200" s="11">
        <v>87.96</v>
      </c>
      <c r="F200" s="11">
        <v>66.72</v>
      </c>
      <c r="G200" s="11">
        <v>41.74</v>
      </c>
    </row>
    <row r="201" spans="1:9" ht="22.5" customHeight="1" x14ac:dyDescent="0.25">
      <c r="A201" s="63" t="s">
        <v>68</v>
      </c>
      <c r="B201" s="64" t="s">
        <v>12</v>
      </c>
      <c r="C201" s="20" t="s">
        <v>13</v>
      </c>
      <c r="D201" s="21" t="s">
        <v>14</v>
      </c>
      <c r="E201" s="11"/>
      <c r="F201" s="14">
        <v>10824760</v>
      </c>
      <c r="G201" s="11">
        <v>14689666</v>
      </c>
    </row>
    <row r="202" spans="1:9" ht="30.75" customHeight="1" x14ac:dyDescent="0.25">
      <c r="A202" s="63"/>
      <c r="B202" s="65"/>
      <c r="C202" s="20" t="s">
        <v>69</v>
      </c>
      <c r="D202" s="21" t="s">
        <v>31</v>
      </c>
      <c r="E202" s="11"/>
      <c r="F202" s="14">
        <v>2523.6</v>
      </c>
      <c r="G202" s="11">
        <v>2523.6</v>
      </c>
      <c r="I202" s="25"/>
    </row>
    <row r="203" spans="1:9" ht="38.25" customHeight="1" x14ac:dyDescent="0.25">
      <c r="A203" s="63"/>
      <c r="B203" s="21" t="s">
        <v>18</v>
      </c>
      <c r="C203" s="20" t="s">
        <v>70</v>
      </c>
      <c r="D203" s="21" t="s">
        <v>31</v>
      </c>
      <c r="E203" s="11"/>
      <c r="F203" s="11">
        <v>1316.3</v>
      </c>
      <c r="G203" s="11">
        <v>1053.25</v>
      </c>
      <c r="I203" s="43"/>
    </row>
    <row r="204" spans="1:9" ht="29.25" customHeight="1" x14ac:dyDescent="0.25">
      <c r="A204" s="63"/>
      <c r="B204" s="21" t="s">
        <v>19</v>
      </c>
      <c r="C204" s="20" t="s">
        <v>71</v>
      </c>
      <c r="D204" s="21" t="s">
        <v>35</v>
      </c>
      <c r="E204" s="11"/>
      <c r="F204" s="11">
        <f>F201/F203</f>
        <v>8223.6268327888774</v>
      </c>
      <c r="G204" s="11">
        <f>G201/G203</f>
        <v>13946.988844054118</v>
      </c>
      <c r="H204" s="25"/>
      <c r="I204" s="25"/>
    </row>
    <row r="205" spans="1:9" ht="31.5" customHeight="1" x14ac:dyDescent="0.25">
      <c r="A205" s="63"/>
      <c r="B205" s="21" t="s">
        <v>15</v>
      </c>
      <c r="C205" s="20" t="s">
        <v>72</v>
      </c>
      <c r="D205" s="21" t="s">
        <v>26</v>
      </c>
      <c r="E205" s="11"/>
      <c r="F205" s="11">
        <f>F203/F202*100</f>
        <v>52.159613250911399</v>
      </c>
      <c r="G205" s="11">
        <f>G203/G202*100</f>
        <v>41.736012046283086</v>
      </c>
    </row>
    <row r="206" spans="1:9" ht="21" customHeight="1" x14ac:dyDescent="0.25">
      <c r="A206" s="63" t="s">
        <v>193</v>
      </c>
      <c r="B206" s="64" t="s">
        <v>12</v>
      </c>
      <c r="C206" s="20" t="s">
        <v>13</v>
      </c>
      <c r="D206" s="21" t="s">
        <v>14</v>
      </c>
      <c r="E206" s="11"/>
      <c r="F206" s="11">
        <v>750000</v>
      </c>
      <c r="G206" s="11"/>
    </row>
    <row r="207" spans="1:9" ht="41.25" customHeight="1" x14ac:dyDescent="0.25">
      <c r="A207" s="63"/>
      <c r="B207" s="65"/>
      <c r="C207" s="20" t="s">
        <v>73</v>
      </c>
      <c r="D207" s="21" t="s">
        <v>31</v>
      </c>
      <c r="E207" s="11"/>
      <c r="F207" s="11">
        <v>9800</v>
      </c>
      <c r="G207" s="11"/>
    </row>
    <row r="208" spans="1:9" ht="40.5" customHeight="1" x14ac:dyDescent="0.25">
      <c r="A208" s="63"/>
      <c r="B208" s="21" t="s">
        <v>18</v>
      </c>
      <c r="C208" s="20" t="s">
        <v>74</v>
      </c>
      <c r="D208" s="21" t="s">
        <v>31</v>
      </c>
      <c r="E208" s="11"/>
      <c r="F208" s="11">
        <v>4704</v>
      </c>
      <c r="G208" s="11"/>
    </row>
    <row r="209" spans="1:7" ht="33" customHeight="1" x14ac:dyDescent="0.25">
      <c r="A209" s="63"/>
      <c r="B209" s="21" t="s">
        <v>19</v>
      </c>
      <c r="C209" s="20" t="s">
        <v>75</v>
      </c>
      <c r="D209" s="21" t="s">
        <v>35</v>
      </c>
      <c r="E209" s="11"/>
      <c r="F209" s="11">
        <f>F206/F208</f>
        <v>159.4387755102041</v>
      </c>
      <c r="G209" s="11"/>
    </row>
    <row r="210" spans="1:7" ht="37.5" customHeight="1" x14ac:dyDescent="0.25">
      <c r="A210" s="63"/>
      <c r="B210" s="21" t="s">
        <v>15</v>
      </c>
      <c r="C210" s="20" t="s">
        <v>72</v>
      </c>
      <c r="D210" s="21" t="s">
        <v>26</v>
      </c>
      <c r="E210" s="11"/>
      <c r="F210" s="11">
        <f>F208/F207*100</f>
        <v>48</v>
      </c>
      <c r="G210" s="11"/>
    </row>
    <row r="211" spans="1:7" ht="24.75" customHeight="1" x14ac:dyDescent="0.25">
      <c r="A211" s="63" t="s">
        <v>260</v>
      </c>
      <c r="B211" s="21" t="s">
        <v>12</v>
      </c>
      <c r="C211" s="20" t="s">
        <v>13</v>
      </c>
      <c r="D211" s="21" t="s">
        <v>14</v>
      </c>
      <c r="E211" s="11"/>
      <c r="F211" s="11">
        <v>5567101</v>
      </c>
      <c r="G211" s="11"/>
    </row>
    <row r="212" spans="1:7" ht="35.25" customHeight="1" x14ac:dyDescent="0.25">
      <c r="A212" s="63"/>
      <c r="B212" s="21" t="s">
        <v>18</v>
      </c>
      <c r="C212" s="20" t="s">
        <v>76</v>
      </c>
      <c r="D212" s="21" t="s">
        <v>21</v>
      </c>
      <c r="E212" s="11"/>
      <c r="F212" s="12">
        <v>1</v>
      </c>
      <c r="G212" s="11"/>
    </row>
    <row r="213" spans="1:7" ht="36" customHeight="1" x14ac:dyDescent="0.25">
      <c r="A213" s="63"/>
      <c r="B213" s="21" t="s">
        <v>19</v>
      </c>
      <c r="C213" s="20" t="s">
        <v>191</v>
      </c>
      <c r="D213" s="21" t="s">
        <v>14</v>
      </c>
      <c r="E213" s="11"/>
      <c r="F213" s="11">
        <f>F211/F212</f>
        <v>5567101</v>
      </c>
      <c r="G213" s="11"/>
    </row>
    <row r="214" spans="1:7" ht="40.5" customHeight="1" x14ac:dyDescent="0.25">
      <c r="A214" s="63"/>
      <c r="B214" s="21" t="s">
        <v>15</v>
      </c>
      <c r="C214" s="20" t="s">
        <v>192</v>
      </c>
      <c r="D214" s="21" t="s">
        <v>26</v>
      </c>
      <c r="E214" s="11"/>
      <c r="F214" s="11">
        <v>100</v>
      </c>
      <c r="G214" s="11"/>
    </row>
    <row r="215" spans="1:7" ht="21" customHeight="1" x14ac:dyDescent="0.25">
      <c r="A215" s="63" t="s">
        <v>253</v>
      </c>
      <c r="B215" s="64" t="s">
        <v>12</v>
      </c>
      <c r="C215" s="20" t="s">
        <v>13</v>
      </c>
      <c r="D215" s="21" t="s">
        <v>14</v>
      </c>
      <c r="E215" s="11">
        <v>8366728</v>
      </c>
      <c r="F215" s="11"/>
      <c r="G215" s="11"/>
    </row>
    <row r="216" spans="1:7" ht="21" customHeight="1" x14ac:dyDescent="0.25">
      <c r="A216" s="63"/>
      <c r="B216" s="65"/>
      <c r="C216" s="20" t="s">
        <v>77</v>
      </c>
      <c r="D216" s="21" t="s">
        <v>78</v>
      </c>
      <c r="E216" s="11">
        <v>432</v>
      </c>
      <c r="F216" s="11"/>
      <c r="G216" s="11"/>
    </row>
    <row r="217" spans="1:7" ht="28.5" customHeight="1" x14ac:dyDescent="0.25">
      <c r="A217" s="63"/>
      <c r="B217" s="64" t="s">
        <v>18</v>
      </c>
      <c r="C217" s="20" t="s">
        <v>79</v>
      </c>
      <c r="D217" s="21" t="s">
        <v>78</v>
      </c>
      <c r="E217" s="11">
        <v>380</v>
      </c>
      <c r="F217" s="11"/>
      <c r="G217" s="11"/>
    </row>
    <row r="218" spans="1:7" ht="25.5" customHeight="1" x14ac:dyDescent="0.25">
      <c r="A218" s="63"/>
      <c r="B218" s="65"/>
      <c r="C218" s="20" t="s">
        <v>80</v>
      </c>
      <c r="D218" s="21" t="s">
        <v>81</v>
      </c>
      <c r="E218" s="11">
        <v>3890</v>
      </c>
      <c r="F218" s="11"/>
      <c r="G218" s="11"/>
    </row>
    <row r="219" spans="1:7" ht="27.75" customHeight="1" x14ac:dyDescent="0.25">
      <c r="A219" s="63"/>
      <c r="B219" s="21" t="s">
        <v>19</v>
      </c>
      <c r="C219" s="20" t="s">
        <v>82</v>
      </c>
      <c r="D219" s="21" t="s">
        <v>83</v>
      </c>
      <c r="E219" s="11">
        <f>E215/E217</f>
        <v>22017.705263157895</v>
      </c>
      <c r="F219" s="11"/>
      <c r="G219" s="11"/>
    </row>
    <row r="220" spans="1:7" ht="26.25" customHeight="1" x14ac:dyDescent="0.25">
      <c r="A220" s="63"/>
      <c r="B220" s="21" t="s">
        <v>15</v>
      </c>
      <c r="C220" s="20" t="s">
        <v>84</v>
      </c>
      <c r="D220" s="21" t="s">
        <v>26</v>
      </c>
      <c r="E220" s="11">
        <f>E217/E216*100</f>
        <v>87.962962962962962</v>
      </c>
      <c r="F220" s="11"/>
      <c r="G220" s="11"/>
    </row>
    <row r="221" spans="1:7" ht="21" customHeight="1" x14ac:dyDescent="0.25">
      <c r="A221" s="56" t="s">
        <v>140</v>
      </c>
      <c r="B221" s="31" t="s">
        <v>12</v>
      </c>
      <c r="C221" s="20" t="s">
        <v>13</v>
      </c>
      <c r="D221" s="31" t="s">
        <v>14</v>
      </c>
      <c r="E221" s="11">
        <f>E225+E229</f>
        <v>165000</v>
      </c>
      <c r="F221" s="11">
        <f>F225+F229</f>
        <v>342700</v>
      </c>
      <c r="G221" s="11">
        <f>G225+G229</f>
        <v>324600</v>
      </c>
    </row>
    <row r="222" spans="1:7" ht="27" customHeight="1" x14ac:dyDescent="0.25">
      <c r="A222" s="56"/>
      <c r="B222" s="31" t="s">
        <v>18</v>
      </c>
      <c r="C222" s="20" t="s">
        <v>233</v>
      </c>
      <c r="D222" s="31" t="s">
        <v>21</v>
      </c>
      <c r="E222" s="12">
        <v>2</v>
      </c>
      <c r="F222" s="12">
        <v>4</v>
      </c>
      <c r="G222" s="12">
        <v>6</v>
      </c>
    </row>
    <row r="223" spans="1:7" ht="33.75" customHeight="1" x14ac:dyDescent="0.25">
      <c r="A223" s="56"/>
      <c r="B223" s="31" t="s">
        <v>19</v>
      </c>
      <c r="C223" s="20" t="s">
        <v>60</v>
      </c>
      <c r="D223" s="31" t="s">
        <v>85</v>
      </c>
      <c r="E223" s="11">
        <f>E221/E222</f>
        <v>82500</v>
      </c>
      <c r="F223" s="11">
        <f>F221/F222</f>
        <v>85675</v>
      </c>
      <c r="G223" s="11">
        <f>G221/G222</f>
        <v>54100</v>
      </c>
    </row>
    <row r="224" spans="1:7" ht="33.75" customHeight="1" x14ac:dyDescent="0.25">
      <c r="A224" s="56"/>
      <c r="B224" s="31" t="s">
        <v>15</v>
      </c>
      <c r="C224" s="20" t="s">
        <v>62</v>
      </c>
      <c r="D224" s="31" t="s">
        <v>26</v>
      </c>
      <c r="E224" s="11">
        <f>E222/9*100</f>
        <v>22.222222222222221</v>
      </c>
      <c r="F224" s="11">
        <f>F222/9*100</f>
        <v>44.444444444444443</v>
      </c>
      <c r="G224" s="11">
        <f>G222/9*100</f>
        <v>66.666666666666657</v>
      </c>
    </row>
    <row r="225" spans="1:7" ht="18.75" customHeight="1" x14ac:dyDescent="0.25">
      <c r="A225" s="63" t="s">
        <v>190</v>
      </c>
      <c r="B225" s="21" t="s">
        <v>12</v>
      </c>
      <c r="C225" s="20" t="s">
        <v>13</v>
      </c>
      <c r="D225" s="21" t="s">
        <v>14</v>
      </c>
      <c r="E225" s="11">
        <v>150000</v>
      </c>
      <c r="F225" s="11">
        <v>303300</v>
      </c>
      <c r="G225" s="11">
        <v>270000</v>
      </c>
    </row>
    <row r="226" spans="1:7" ht="30" customHeight="1" x14ac:dyDescent="0.25">
      <c r="A226" s="63"/>
      <c r="B226" s="21" t="s">
        <v>18</v>
      </c>
      <c r="C226" s="20" t="s">
        <v>86</v>
      </c>
      <c r="D226" s="21" t="s">
        <v>21</v>
      </c>
      <c r="E226" s="12">
        <v>3</v>
      </c>
      <c r="F226" s="12">
        <v>2</v>
      </c>
      <c r="G226" s="12">
        <v>2</v>
      </c>
    </row>
    <row r="227" spans="1:7" ht="29.25" customHeight="1" x14ac:dyDescent="0.25">
      <c r="A227" s="63"/>
      <c r="B227" s="21" t="s">
        <v>19</v>
      </c>
      <c r="C227" s="20" t="s">
        <v>60</v>
      </c>
      <c r="D227" s="21" t="s">
        <v>85</v>
      </c>
      <c r="E227" s="11">
        <f>E225/E226</f>
        <v>50000</v>
      </c>
      <c r="F227" s="11">
        <f>F225/F226</f>
        <v>151650</v>
      </c>
      <c r="G227" s="11">
        <f>G225/G226</f>
        <v>135000</v>
      </c>
    </row>
    <row r="228" spans="1:7" ht="27.75" customHeight="1" x14ac:dyDescent="0.25">
      <c r="A228" s="63"/>
      <c r="B228" s="21" t="s">
        <v>15</v>
      </c>
      <c r="C228" s="20" t="s">
        <v>62</v>
      </c>
      <c r="D228" s="21" t="s">
        <v>26</v>
      </c>
      <c r="E228" s="11">
        <v>44</v>
      </c>
      <c r="F228" s="11">
        <v>56</v>
      </c>
      <c r="G228" s="11">
        <v>78</v>
      </c>
    </row>
    <row r="229" spans="1:7" ht="18.75" customHeight="1" x14ac:dyDescent="0.25">
      <c r="A229" s="63" t="s">
        <v>141</v>
      </c>
      <c r="B229" s="21" t="s">
        <v>12</v>
      </c>
      <c r="C229" s="20" t="s">
        <v>13</v>
      </c>
      <c r="D229" s="21" t="s">
        <v>14</v>
      </c>
      <c r="E229" s="11">
        <v>15000</v>
      </c>
      <c r="F229" s="13">
        <v>39400</v>
      </c>
      <c r="G229" s="14">
        <v>54600</v>
      </c>
    </row>
    <row r="230" spans="1:7" ht="25.5" x14ac:dyDescent="0.25">
      <c r="A230" s="63"/>
      <c r="B230" s="21" t="s">
        <v>18</v>
      </c>
      <c r="C230" s="20" t="s">
        <v>59</v>
      </c>
      <c r="D230" s="21" t="s">
        <v>21</v>
      </c>
      <c r="E230" s="12">
        <v>4</v>
      </c>
      <c r="F230" s="12">
        <v>4</v>
      </c>
      <c r="G230" s="12">
        <v>6</v>
      </c>
    </row>
    <row r="231" spans="1:7" ht="30" customHeight="1" x14ac:dyDescent="0.25">
      <c r="A231" s="63"/>
      <c r="B231" s="21" t="s">
        <v>19</v>
      </c>
      <c r="C231" s="20" t="s">
        <v>60</v>
      </c>
      <c r="D231" s="21" t="s">
        <v>85</v>
      </c>
      <c r="E231" s="11">
        <f>E229/E230</f>
        <v>3750</v>
      </c>
      <c r="F231" s="11">
        <f>F229/F230</f>
        <v>9850</v>
      </c>
      <c r="G231" s="11">
        <f>G229/G230</f>
        <v>9100</v>
      </c>
    </row>
    <row r="232" spans="1:7" ht="25.5" x14ac:dyDescent="0.25">
      <c r="A232" s="63"/>
      <c r="B232" s="21" t="s">
        <v>15</v>
      </c>
      <c r="C232" s="20" t="s">
        <v>62</v>
      </c>
      <c r="D232" s="21" t="s">
        <v>26</v>
      </c>
      <c r="E232" s="11">
        <f>E230/9*100</f>
        <v>44.444444444444443</v>
      </c>
      <c r="F232" s="11">
        <f>F230/9*100</f>
        <v>44.444444444444443</v>
      </c>
      <c r="G232" s="11">
        <f>G230/9*100</f>
        <v>66.666666666666657</v>
      </c>
    </row>
    <row r="233" spans="1:7" ht="17.25" customHeight="1" x14ac:dyDescent="0.25">
      <c r="A233" s="52"/>
      <c r="B233" s="71" t="s">
        <v>87</v>
      </c>
      <c r="C233" s="72"/>
      <c r="D233" s="72"/>
      <c r="E233" s="72"/>
      <c r="F233" s="72"/>
      <c r="G233" s="73"/>
    </row>
    <row r="234" spans="1:7" ht="16.5" customHeight="1" x14ac:dyDescent="0.25">
      <c r="A234" s="56" t="s">
        <v>142</v>
      </c>
      <c r="B234" s="33" t="s">
        <v>12</v>
      </c>
      <c r="C234" s="20" t="s">
        <v>13</v>
      </c>
      <c r="D234" s="33" t="s">
        <v>14</v>
      </c>
      <c r="E234" s="11"/>
      <c r="F234" s="11">
        <f>F238</f>
        <v>1050000</v>
      </c>
      <c r="G234" s="11">
        <f>G238</f>
        <v>15000000</v>
      </c>
    </row>
    <row r="235" spans="1:7" ht="37.5" customHeight="1" x14ac:dyDescent="0.25">
      <c r="A235" s="56"/>
      <c r="B235" s="33" t="s">
        <v>18</v>
      </c>
      <c r="C235" s="20" t="s">
        <v>221</v>
      </c>
      <c r="D235" s="33" t="s">
        <v>31</v>
      </c>
      <c r="E235" s="11"/>
      <c r="F235" s="11">
        <v>0</v>
      </c>
      <c r="G235" s="11">
        <f>G239+G240</f>
        <v>1757</v>
      </c>
    </row>
    <row r="236" spans="1:7" ht="33.75" customHeight="1" x14ac:dyDescent="0.25">
      <c r="A236" s="56"/>
      <c r="B236" s="33" t="s">
        <v>19</v>
      </c>
      <c r="C236" s="20" t="s">
        <v>240</v>
      </c>
      <c r="D236" s="33" t="s">
        <v>14</v>
      </c>
      <c r="E236" s="11"/>
      <c r="F236" s="11">
        <f>F242</f>
        <v>1050000</v>
      </c>
      <c r="G236" s="11">
        <f>G234/G235</f>
        <v>8537.2794536141155</v>
      </c>
    </row>
    <row r="237" spans="1:7" ht="29.25" customHeight="1" x14ac:dyDescent="0.25">
      <c r="A237" s="56"/>
      <c r="B237" s="33" t="s">
        <v>15</v>
      </c>
      <c r="C237" s="20" t="s">
        <v>25</v>
      </c>
      <c r="D237" s="33" t="s">
        <v>26</v>
      </c>
      <c r="E237" s="11"/>
      <c r="F237" s="11">
        <v>100</v>
      </c>
      <c r="G237" s="11">
        <v>100</v>
      </c>
    </row>
    <row r="238" spans="1:7" ht="23.25" customHeight="1" x14ac:dyDescent="0.25">
      <c r="A238" s="66" t="s">
        <v>143</v>
      </c>
      <c r="B238" s="21" t="s">
        <v>12</v>
      </c>
      <c r="C238" s="20" t="s">
        <v>13</v>
      </c>
      <c r="D238" s="21" t="s">
        <v>14</v>
      </c>
      <c r="E238" s="11"/>
      <c r="F238" s="13">
        <v>1050000</v>
      </c>
      <c r="G238" s="11">
        <v>15000000</v>
      </c>
    </row>
    <row r="239" spans="1:7" ht="45" customHeight="1" x14ac:dyDescent="0.25">
      <c r="A239" s="66"/>
      <c r="B239" s="64" t="s">
        <v>18</v>
      </c>
      <c r="C239" s="20" t="s">
        <v>182</v>
      </c>
      <c r="D239" s="21" t="s">
        <v>31</v>
      </c>
      <c r="E239" s="11"/>
      <c r="F239" s="11">
        <v>0</v>
      </c>
      <c r="G239" s="11">
        <f>1120+591</f>
        <v>1711</v>
      </c>
    </row>
    <row r="240" spans="1:7" ht="29.25" customHeight="1" x14ac:dyDescent="0.25">
      <c r="A240" s="66"/>
      <c r="B240" s="67"/>
      <c r="C240" s="20" t="s">
        <v>46</v>
      </c>
      <c r="D240" s="21" t="s">
        <v>31</v>
      </c>
      <c r="E240" s="11"/>
      <c r="F240" s="11">
        <v>0</v>
      </c>
      <c r="G240" s="11">
        <v>46</v>
      </c>
    </row>
    <row r="241" spans="1:7" ht="23.25" customHeight="1" x14ac:dyDescent="0.25">
      <c r="A241" s="66"/>
      <c r="B241" s="65"/>
      <c r="C241" s="20" t="s">
        <v>120</v>
      </c>
      <c r="D241" s="21" t="s">
        <v>78</v>
      </c>
      <c r="E241" s="11"/>
      <c r="F241" s="12">
        <v>1</v>
      </c>
      <c r="G241" s="11">
        <v>0</v>
      </c>
    </row>
    <row r="242" spans="1:7" ht="31.5" customHeight="1" x14ac:dyDescent="0.25">
      <c r="A242" s="66"/>
      <c r="B242" s="64" t="s">
        <v>19</v>
      </c>
      <c r="C242" s="20" t="s">
        <v>39</v>
      </c>
      <c r="D242" s="21" t="s">
        <v>14</v>
      </c>
      <c r="E242" s="11"/>
      <c r="F242" s="13">
        <v>1050000</v>
      </c>
      <c r="G242" s="11">
        <v>0</v>
      </c>
    </row>
    <row r="243" spans="1:7" ht="28.5" customHeight="1" x14ac:dyDescent="0.25">
      <c r="A243" s="66"/>
      <c r="B243" s="67"/>
      <c r="C243" s="20" t="s">
        <v>53</v>
      </c>
      <c r="D243" s="21" t="s">
        <v>35</v>
      </c>
      <c r="E243" s="11"/>
      <c r="F243" s="13">
        <v>0</v>
      </c>
      <c r="G243" s="11">
        <v>7000</v>
      </c>
    </row>
    <row r="244" spans="1:7" ht="30" customHeight="1" x14ac:dyDescent="0.25">
      <c r="A244" s="66"/>
      <c r="B244" s="65"/>
      <c r="C244" s="20" t="s">
        <v>162</v>
      </c>
      <c r="D244" s="21" t="s">
        <v>35</v>
      </c>
      <c r="E244" s="11"/>
      <c r="F244" s="13">
        <v>0</v>
      </c>
      <c r="G244" s="11">
        <f>(G238-G243*G240)/G239</f>
        <v>8578.6090005844544</v>
      </c>
    </row>
    <row r="245" spans="1:7" ht="25.5" customHeight="1" x14ac:dyDescent="0.25">
      <c r="A245" s="66"/>
      <c r="B245" s="91" t="s">
        <v>15</v>
      </c>
      <c r="C245" s="20" t="s">
        <v>181</v>
      </c>
      <c r="D245" s="21" t="s">
        <v>26</v>
      </c>
      <c r="E245" s="11"/>
      <c r="F245" s="11">
        <v>100</v>
      </c>
      <c r="G245" s="11">
        <v>0</v>
      </c>
    </row>
    <row r="246" spans="1:7" ht="30" customHeight="1" x14ac:dyDescent="0.25">
      <c r="A246" s="66"/>
      <c r="B246" s="91"/>
      <c r="C246" s="20" t="s">
        <v>72</v>
      </c>
      <c r="D246" s="21" t="s">
        <v>26</v>
      </c>
      <c r="E246" s="11"/>
      <c r="F246" s="11">
        <v>0</v>
      </c>
      <c r="G246" s="11">
        <v>100</v>
      </c>
    </row>
    <row r="247" spans="1:7" ht="24" customHeight="1" x14ac:dyDescent="0.25">
      <c r="A247" s="66"/>
      <c r="B247" s="91"/>
      <c r="C247" s="20" t="s">
        <v>55</v>
      </c>
      <c r="D247" s="21" t="s">
        <v>26</v>
      </c>
      <c r="E247" s="11"/>
      <c r="F247" s="11">
        <v>0</v>
      </c>
      <c r="G247" s="11">
        <v>100</v>
      </c>
    </row>
    <row r="248" spans="1:7" x14ac:dyDescent="0.25">
      <c r="A248" s="52"/>
      <c r="B248" s="60" t="s">
        <v>88</v>
      </c>
      <c r="C248" s="61"/>
      <c r="D248" s="61"/>
      <c r="E248" s="61"/>
      <c r="F248" s="61"/>
      <c r="G248" s="62"/>
    </row>
    <row r="249" spans="1:7" ht="17.25" customHeight="1" x14ac:dyDescent="0.25">
      <c r="A249" s="56" t="s">
        <v>144</v>
      </c>
      <c r="B249" s="21" t="s">
        <v>12</v>
      </c>
      <c r="C249" s="20" t="s">
        <v>13</v>
      </c>
      <c r="D249" s="21" t="s">
        <v>14</v>
      </c>
      <c r="E249" s="11"/>
      <c r="F249" s="14">
        <f>F253</f>
        <v>26000</v>
      </c>
      <c r="G249" s="11"/>
    </row>
    <row r="250" spans="1:7" ht="27.75" customHeight="1" x14ac:dyDescent="0.25">
      <c r="A250" s="56"/>
      <c r="B250" s="21" t="s">
        <v>18</v>
      </c>
      <c r="C250" s="20" t="s">
        <v>90</v>
      </c>
      <c r="D250" s="21" t="s">
        <v>31</v>
      </c>
      <c r="E250" s="11"/>
      <c r="F250" s="11">
        <v>2.5</v>
      </c>
      <c r="G250" s="11"/>
    </row>
    <row r="251" spans="1:7" ht="33.75" customHeight="1" x14ac:dyDescent="0.25">
      <c r="A251" s="56"/>
      <c r="B251" s="21" t="s">
        <v>19</v>
      </c>
      <c r="C251" s="20" t="s">
        <v>234</v>
      </c>
      <c r="D251" s="21" t="s">
        <v>35</v>
      </c>
      <c r="E251" s="11"/>
      <c r="F251" s="11">
        <f>F249/F250</f>
        <v>10400</v>
      </c>
      <c r="G251" s="11"/>
    </row>
    <row r="252" spans="1:7" ht="36" customHeight="1" x14ac:dyDescent="0.25">
      <c r="A252" s="56"/>
      <c r="B252" s="21" t="s">
        <v>15</v>
      </c>
      <c r="C252" s="20" t="s">
        <v>92</v>
      </c>
      <c r="D252" s="21" t="s">
        <v>26</v>
      </c>
      <c r="E252" s="11"/>
      <c r="F252" s="11">
        <v>25</v>
      </c>
      <c r="G252" s="11"/>
    </row>
    <row r="253" spans="1:7" x14ac:dyDescent="0.25">
      <c r="A253" s="57" t="s">
        <v>218</v>
      </c>
      <c r="B253" s="58" t="s">
        <v>12</v>
      </c>
      <c r="C253" s="5" t="s">
        <v>13</v>
      </c>
      <c r="D253" s="4" t="s">
        <v>14</v>
      </c>
      <c r="E253" s="6"/>
      <c r="F253" s="14">
        <v>26000</v>
      </c>
      <c r="G253" s="6"/>
    </row>
    <row r="254" spans="1:7" ht="20.25" customHeight="1" x14ac:dyDescent="0.25">
      <c r="A254" s="57"/>
      <c r="B254" s="59"/>
      <c r="C254" s="5" t="s">
        <v>89</v>
      </c>
      <c r="D254" s="4" t="s">
        <v>31</v>
      </c>
      <c r="E254" s="6"/>
      <c r="F254" s="14">
        <v>10</v>
      </c>
      <c r="G254" s="6"/>
    </row>
    <row r="255" spans="1:7" ht="25.5" x14ac:dyDescent="0.25">
      <c r="A255" s="57"/>
      <c r="B255" s="4" t="s">
        <v>18</v>
      </c>
      <c r="C255" s="5" t="s">
        <v>90</v>
      </c>
      <c r="D255" s="4" t="s">
        <v>31</v>
      </c>
      <c r="E255" s="6"/>
      <c r="F255" s="6">
        <v>2.5</v>
      </c>
      <c r="G255" s="6"/>
    </row>
    <row r="256" spans="1:7" ht="25.5" x14ac:dyDescent="0.25">
      <c r="A256" s="57"/>
      <c r="B256" s="4" t="s">
        <v>19</v>
      </c>
      <c r="C256" s="5" t="s">
        <v>91</v>
      </c>
      <c r="D256" s="4" t="s">
        <v>35</v>
      </c>
      <c r="E256" s="6"/>
      <c r="F256" s="6">
        <f>F253/F255</f>
        <v>10400</v>
      </c>
      <c r="G256" s="6"/>
    </row>
    <row r="257" spans="1:7" ht="38.25" customHeight="1" x14ac:dyDescent="0.25">
      <c r="A257" s="57"/>
      <c r="B257" s="4" t="s">
        <v>15</v>
      </c>
      <c r="C257" s="5" t="s">
        <v>92</v>
      </c>
      <c r="D257" s="4" t="s">
        <v>26</v>
      </c>
      <c r="E257" s="6"/>
      <c r="F257" s="6">
        <f>F255/F254*100</f>
        <v>25</v>
      </c>
      <c r="G257" s="6"/>
    </row>
    <row r="258" spans="1:7" ht="17.25" customHeight="1" x14ac:dyDescent="0.25">
      <c r="A258" s="56" t="s">
        <v>145</v>
      </c>
      <c r="B258" s="21" t="s">
        <v>12</v>
      </c>
      <c r="C258" s="20" t="s">
        <v>13</v>
      </c>
      <c r="D258" s="21" t="s">
        <v>14</v>
      </c>
      <c r="E258" s="11"/>
      <c r="F258" s="11">
        <f>F262</f>
        <v>70000</v>
      </c>
      <c r="G258" s="11"/>
    </row>
    <row r="259" spans="1:7" ht="30" customHeight="1" x14ac:dyDescent="0.25">
      <c r="A259" s="56"/>
      <c r="B259" s="21" t="s">
        <v>18</v>
      </c>
      <c r="C259" s="20" t="s">
        <v>95</v>
      </c>
      <c r="D259" s="21" t="s">
        <v>78</v>
      </c>
      <c r="E259" s="11"/>
      <c r="F259" s="11">
        <v>177</v>
      </c>
      <c r="G259" s="11"/>
    </row>
    <row r="260" spans="1:7" ht="19.5" customHeight="1" x14ac:dyDescent="0.25">
      <c r="A260" s="56"/>
      <c r="B260" s="21" t="s">
        <v>19</v>
      </c>
      <c r="C260" s="20" t="s">
        <v>219</v>
      </c>
      <c r="D260" s="21" t="s">
        <v>93</v>
      </c>
      <c r="E260" s="11"/>
      <c r="F260" s="11">
        <f>F258/F259</f>
        <v>395.48022598870057</v>
      </c>
      <c r="G260" s="11"/>
    </row>
    <row r="261" spans="1:7" ht="21" customHeight="1" x14ac:dyDescent="0.25">
      <c r="A261" s="56"/>
      <c r="B261" s="21" t="s">
        <v>15</v>
      </c>
      <c r="C261" s="20" t="s">
        <v>220</v>
      </c>
      <c r="D261" s="21" t="s">
        <v>26</v>
      </c>
      <c r="E261" s="11"/>
      <c r="F261" s="11">
        <v>100</v>
      </c>
      <c r="G261" s="11"/>
    </row>
    <row r="262" spans="1:7" ht="19.5" customHeight="1" x14ac:dyDescent="0.25">
      <c r="A262" s="57" t="s">
        <v>217</v>
      </c>
      <c r="B262" s="58" t="s">
        <v>12</v>
      </c>
      <c r="C262" s="5" t="s">
        <v>13</v>
      </c>
      <c r="D262" s="4" t="s">
        <v>14</v>
      </c>
      <c r="E262" s="6"/>
      <c r="F262" s="14">
        <v>70000</v>
      </c>
      <c r="G262" s="6"/>
    </row>
    <row r="263" spans="1:7" ht="20.25" customHeight="1" x14ac:dyDescent="0.25">
      <c r="A263" s="57"/>
      <c r="B263" s="59"/>
      <c r="C263" s="5" t="s">
        <v>94</v>
      </c>
      <c r="D263" s="4" t="s">
        <v>78</v>
      </c>
      <c r="E263" s="6"/>
      <c r="F263" s="14">
        <v>177</v>
      </c>
      <c r="G263" s="6"/>
    </row>
    <row r="264" spans="1:7" ht="25.5" x14ac:dyDescent="0.25">
      <c r="A264" s="57"/>
      <c r="B264" s="4" t="s">
        <v>18</v>
      </c>
      <c r="C264" s="5" t="s">
        <v>95</v>
      </c>
      <c r="D264" s="4" t="s">
        <v>78</v>
      </c>
      <c r="E264" s="6"/>
      <c r="F264" s="6">
        <v>177</v>
      </c>
      <c r="G264" s="6"/>
    </row>
    <row r="265" spans="1:7" ht="25.5" x14ac:dyDescent="0.25">
      <c r="A265" s="57"/>
      <c r="B265" s="4" t="s">
        <v>19</v>
      </c>
      <c r="C265" s="5" t="s">
        <v>96</v>
      </c>
      <c r="D265" s="4" t="s">
        <v>93</v>
      </c>
      <c r="E265" s="6"/>
      <c r="F265" s="6">
        <f>F262/F264</f>
        <v>395.48022598870057</v>
      </c>
      <c r="G265" s="6"/>
    </row>
    <row r="266" spans="1:7" ht="25.5" x14ac:dyDescent="0.25">
      <c r="A266" s="57"/>
      <c r="B266" s="4" t="s">
        <v>15</v>
      </c>
      <c r="C266" s="5" t="s">
        <v>97</v>
      </c>
      <c r="D266" s="4" t="s">
        <v>26</v>
      </c>
      <c r="E266" s="6"/>
      <c r="F266" s="6">
        <f>F264/F263*100</f>
        <v>100</v>
      </c>
      <c r="G266" s="6"/>
    </row>
    <row r="267" spans="1:7" ht="18" customHeight="1" x14ac:dyDescent="0.25">
      <c r="A267" s="52"/>
      <c r="B267" s="60" t="s">
        <v>98</v>
      </c>
      <c r="C267" s="61"/>
      <c r="D267" s="61"/>
      <c r="E267" s="61"/>
      <c r="F267" s="61"/>
      <c r="G267" s="62"/>
    </row>
    <row r="268" spans="1:7" ht="18" customHeight="1" x14ac:dyDescent="0.25">
      <c r="A268" s="56" t="s">
        <v>146</v>
      </c>
      <c r="B268" s="21" t="s">
        <v>12</v>
      </c>
      <c r="C268" s="20" t="s">
        <v>13</v>
      </c>
      <c r="D268" s="21" t="s">
        <v>14</v>
      </c>
      <c r="E268" s="11"/>
      <c r="F268" s="11">
        <f>F272</f>
        <v>20500000</v>
      </c>
      <c r="G268" s="11">
        <f>G272</f>
        <v>10000000</v>
      </c>
    </row>
    <row r="269" spans="1:7" ht="34.5" customHeight="1" x14ac:dyDescent="0.25">
      <c r="A269" s="56"/>
      <c r="B269" s="21" t="s">
        <v>18</v>
      </c>
      <c r="C269" s="20" t="s">
        <v>42</v>
      </c>
      <c r="D269" s="21" t="s">
        <v>31</v>
      </c>
      <c r="E269" s="11"/>
      <c r="F269" s="11">
        <v>610</v>
      </c>
      <c r="G269" s="11">
        <v>1090</v>
      </c>
    </row>
    <row r="270" spans="1:7" ht="30.75" customHeight="1" x14ac:dyDescent="0.25">
      <c r="A270" s="56"/>
      <c r="B270" s="21" t="s">
        <v>19</v>
      </c>
      <c r="C270" s="20" t="s">
        <v>43</v>
      </c>
      <c r="D270" s="21" t="s">
        <v>35</v>
      </c>
      <c r="E270" s="11"/>
      <c r="F270" s="11">
        <f>F268/F269</f>
        <v>33606.557377049183</v>
      </c>
      <c r="G270" s="11">
        <f>G268/G269</f>
        <v>9174.3119266055037</v>
      </c>
    </row>
    <row r="271" spans="1:7" ht="31.5" customHeight="1" x14ac:dyDescent="0.25">
      <c r="A271" s="56"/>
      <c r="B271" s="21" t="s">
        <v>15</v>
      </c>
      <c r="C271" s="20" t="s">
        <v>164</v>
      </c>
      <c r="D271" s="21" t="s">
        <v>26</v>
      </c>
      <c r="E271" s="11"/>
      <c r="F271" s="11">
        <f>F269/F273*100</f>
        <v>35.882352941176471</v>
      </c>
      <c r="G271" s="11">
        <f>G269/G273*100</f>
        <v>64.117647058823536</v>
      </c>
    </row>
    <row r="272" spans="1:7" ht="18.75" customHeight="1" x14ac:dyDescent="0.25">
      <c r="A272" s="63" t="s">
        <v>147</v>
      </c>
      <c r="B272" s="64" t="s">
        <v>12</v>
      </c>
      <c r="C272" s="20" t="s">
        <v>13</v>
      </c>
      <c r="D272" s="21" t="s">
        <v>14</v>
      </c>
      <c r="E272" s="13"/>
      <c r="F272" s="13">
        <v>20500000</v>
      </c>
      <c r="G272" s="11">
        <v>10000000</v>
      </c>
    </row>
    <row r="273" spans="1:8" ht="18.75" customHeight="1" x14ac:dyDescent="0.25">
      <c r="A273" s="63"/>
      <c r="B273" s="65"/>
      <c r="C273" s="20" t="s">
        <v>41</v>
      </c>
      <c r="D273" s="21" t="s">
        <v>31</v>
      </c>
      <c r="E273" s="13"/>
      <c r="F273" s="13">
        <v>1700</v>
      </c>
      <c r="G273" s="11">
        <v>1700</v>
      </c>
    </row>
    <row r="274" spans="1:8" ht="25.5" x14ac:dyDescent="0.25">
      <c r="A274" s="63"/>
      <c r="B274" s="21" t="s">
        <v>18</v>
      </c>
      <c r="C274" s="20" t="s">
        <v>42</v>
      </c>
      <c r="D274" s="21" t="s">
        <v>31</v>
      </c>
      <c r="E274" s="11"/>
      <c r="F274" s="11">
        <v>610</v>
      </c>
      <c r="G274" s="11">
        <f>F273-F274</f>
        <v>1090</v>
      </c>
    </row>
    <row r="275" spans="1:8" ht="25.5" x14ac:dyDescent="0.25">
      <c r="A275" s="63"/>
      <c r="B275" s="21" t="s">
        <v>19</v>
      </c>
      <c r="C275" s="20" t="s">
        <v>163</v>
      </c>
      <c r="D275" s="21" t="s">
        <v>35</v>
      </c>
      <c r="E275" s="11"/>
      <c r="F275" s="11">
        <f>F272/F274</f>
        <v>33606.557377049183</v>
      </c>
      <c r="G275" s="11">
        <f>G272/G274</f>
        <v>9174.3119266055037</v>
      </c>
    </row>
    <row r="276" spans="1:8" ht="25.5" x14ac:dyDescent="0.25">
      <c r="A276" s="63"/>
      <c r="B276" s="21" t="s">
        <v>15</v>
      </c>
      <c r="C276" s="20" t="s">
        <v>164</v>
      </c>
      <c r="D276" s="21" t="s">
        <v>26</v>
      </c>
      <c r="E276" s="11"/>
      <c r="F276" s="11">
        <f>F274/F273*100</f>
        <v>35.882352941176471</v>
      </c>
      <c r="G276" s="11">
        <f>G274/G273*100</f>
        <v>64.117647058823536</v>
      </c>
    </row>
    <row r="277" spans="1:8" x14ac:dyDescent="0.25">
      <c r="A277" s="52"/>
      <c r="B277" s="60" t="s">
        <v>99</v>
      </c>
      <c r="C277" s="61"/>
      <c r="D277" s="61"/>
      <c r="E277" s="61"/>
      <c r="F277" s="61"/>
      <c r="G277" s="62"/>
    </row>
    <row r="278" spans="1:8" ht="17.25" customHeight="1" x14ac:dyDescent="0.25">
      <c r="A278" s="56" t="s">
        <v>148</v>
      </c>
      <c r="B278" s="21" t="s">
        <v>12</v>
      </c>
      <c r="C278" s="20" t="s">
        <v>13</v>
      </c>
      <c r="D278" s="21" t="s">
        <v>14</v>
      </c>
      <c r="E278" s="11">
        <f>E282+E286</f>
        <v>75000</v>
      </c>
      <c r="F278" s="11">
        <f>F282+F286</f>
        <v>75000</v>
      </c>
      <c r="G278" s="11">
        <f>G282+G286</f>
        <v>100000</v>
      </c>
      <c r="H278" s="26"/>
    </row>
    <row r="279" spans="1:8" ht="66" customHeight="1" x14ac:dyDescent="0.25">
      <c r="A279" s="56"/>
      <c r="B279" s="21" t="s">
        <v>18</v>
      </c>
      <c r="C279" s="20" t="s">
        <v>211</v>
      </c>
      <c r="D279" s="21" t="s">
        <v>21</v>
      </c>
      <c r="E279" s="12">
        <v>1</v>
      </c>
      <c r="F279" s="12">
        <v>1</v>
      </c>
      <c r="G279" s="12">
        <v>1</v>
      </c>
      <c r="H279" s="26"/>
    </row>
    <row r="280" spans="1:8" ht="29.25" customHeight="1" x14ac:dyDescent="0.25">
      <c r="A280" s="56"/>
      <c r="B280" s="21" t="s">
        <v>19</v>
      </c>
      <c r="C280" s="20" t="s">
        <v>101</v>
      </c>
      <c r="D280" s="21" t="s">
        <v>14</v>
      </c>
      <c r="E280" s="11">
        <f>E284</f>
        <v>75000</v>
      </c>
      <c r="F280" s="11">
        <f>F284</f>
        <v>75000</v>
      </c>
      <c r="G280" s="11">
        <f>G288</f>
        <v>100000</v>
      </c>
      <c r="H280" s="26"/>
    </row>
    <row r="281" spans="1:8" ht="29.25" customHeight="1" x14ac:dyDescent="0.25">
      <c r="A281" s="56"/>
      <c r="B281" s="21" t="s">
        <v>15</v>
      </c>
      <c r="C281" s="20" t="s">
        <v>102</v>
      </c>
      <c r="D281" s="21" t="s">
        <v>21</v>
      </c>
      <c r="E281" s="11">
        <v>83</v>
      </c>
      <c r="F281" s="11">
        <v>85</v>
      </c>
      <c r="G281" s="11">
        <v>91</v>
      </c>
      <c r="H281" s="26"/>
    </row>
    <row r="282" spans="1:8" ht="18.75" customHeight="1" x14ac:dyDescent="0.25">
      <c r="A282" s="57" t="s">
        <v>202</v>
      </c>
      <c r="B282" s="4" t="s">
        <v>12</v>
      </c>
      <c r="C282" s="5" t="s">
        <v>13</v>
      </c>
      <c r="D282" s="4" t="s">
        <v>14</v>
      </c>
      <c r="E282" s="14">
        <v>75000</v>
      </c>
      <c r="F282" s="14">
        <v>75000</v>
      </c>
      <c r="G282" s="6"/>
    </row>
    <row r="283" spans="1:8" ht="66" customHeight="1" x14ac:dyDescent="0.25">
      <c r="A283" s="57"/>
      <c r="B283" s="4" t="s">
        <v>18</v>
      </c>
      <c r="C283" s="5" t="s">
        <v>100</v>
      </c>
      <c r="D283" s="4" t="s">
        <v>21</v>
      </c>
      <c r="E283" s="10">
        <v>1</v>
      </c>
      <c r="F283" s="10">
        <v>1</v>
      </c>
      <c r="G283" s="6"/>
    </row>
    <row r="284" spans="1:8" ht="33.75" customHeight="1" x14ac:dyDescent="0.25">
      <c r="A284" s="57"/>
      <c r="B284" s="4" t="s">
        <v>19</v>
      </c>
      <c r="C284" s="5" t="s">
        <v>101</v>
      </c>
      <c r="D284" s="4" t="s">
        <v>14</v>
      </c>
      <c r="E284" s="14">
        <v>75000</v>
      </c>
      <c r="F284" s="14">
        <v>75000</v>
      </c>
      <c r="G284" s="6"/>
    </row>
    <row r="285" spans="1:8" ht="31.5" customHeight="1" x14ac:dyDescent="0.25">
      <c r="A285" s="57"/>
      <c r="B285" s="4" t="s">
        <v>15</v>
      </c>
      <c r="C285" s="5" t="s">
        <v>102</v>
      </c>
      <c r="D285" s="4" t="s">
        <v>21</v>
      </c>
      <c r="E285" s="6">
        <v>83</v>
      </c>
      <c r="F285" s="6">
        <v>85</v>
      </c>
      <c r="G285" s="6"/>
    </row>
    <row r="286" spans="1:8" ht="19.5" customHeight="1" x14ac:dyDescent="0.25">
      <c r="A286" s="57" t="s">
        <v>203</v>
      </c>
      <c r="B286" s="4" t="s">
        <v>12</v>
      </c>
      <c r="C286" s="5" t="s">
        <v>13</v>
      </c>
      <c r="D286" s="4" t="s">
        <v>14</v>
      </c>
      <c r="E286" s="6"/>
      <c r="F286" s="6"/>
      <c r="G286" s="13">
        <v>100000</v>
      </c>
    </row>
    <row r="287" spans="1:8" ht="75.75" customHeight="1" x14ac:dyDescent="0.25">
      <c r="A287" s="57"/>
      <c r="B287" s="4" t="s">
        <v>18</v>
      </c>
      <c r="C287" s="5" t="s">
        <v>103</v>
      </c>
      <c r="D287" s="4" t="s">
        <v>21</v>
      </c>
      <c r="E287" s="6"/>
      <c r="F287" s="6"/>
      <c r="G287" s="10">
        <v>1</v>
      </c>
    </row>
    <row r="288" spans="1:8" ht="30" customHeight="1" x14ac:dyDescent="0.25">
      <c r="A288" s="57"/>
      <c r="B288" s="4" t="s">
        <v>19</v>
      </c>
      <c r="C288" s="5" t="s">
        <v>101</v>
      </c>
      <c r="D288" s="4" t="s">
        <v>14</v>
      </c>
      <c r="E288" s="6"/>
      <c r="F288" s="6"/>
      <c r="G288" s="13">
        <v>100000</v>
      </c>
    </row>
    <row r="289" spans="1:7" ht="30" customHeight="1" x14ac:dyDescent="0.25">
      <c r="A289" s="57"/>
      <c r="B289" s="4" t="s">
        <v>15</v>
      </c>
      <c r="C289" s="5" t="s">
        <v>102</v>
      </c>
      <c r="D289" s="4" t="s">
        <v>21</v>
      </c>
      <c r="E289" s="6"/>
      <c r="F289" s="6"/>
      <c r="G289" s="39">
        <v>91</v>
      </c>
    </row>
    <row r="290" spans="1:7" ht="24" customHeight="1" x14ac:dyDescent="0.25">
      <c r="A290" s="56" t="s">
        <v>210</v>
      </c>
      <c r="B290" s="28" t="s">
        <v>12</v>
      </c>
      <c r="C290" s="20" t="s">
        <v>13</v>
      </c>
      <c r="D290" s="28" t="s">
        <v>14</v>
      </c>
      <c r="E290" s="11">
        <f>E294</f>
        <v>50000</v>
      </c>
      <c r="F290" s="11">
        <f>F294</f>
        <v>50000</v>
      </c>
      <c r="G290" s="11">
        <f>G294</f>
        <v>100000</v>
      </c>
    </row>
    <row r="291" spans="1:7" ht="24" customHeight="1" x14ac:dyDescent="0.25">
      <c r="A291" s="56"/>
      <c r="B291" s="28" t="s">
        <v>18</v>
      </c>
      <c r="C291" s="20" t="s">
        <v>209</v>
      </c>
      <c r="D291" s="28" t="s">
        <v>21</v>
      </c>
      <c r="E291" s="12">
        <v>1</v>
      </c>
      <c r="F291" s="12">
        <v>1</v>
      </c>
      <c r="G291" s="12">
        <v>1</v>
      </c>
    </row>
    <row r="292" spans="1:7" ht="20.25" customHeight="1" x14ac:dyDescent="0.25">
      <c r="A292" s="56"/>
      <c r="B292" s="28" t="s">
        <v>19</v>
      </c>
      <c r="C292" s="20" t="s">
        <v>213</v>
      </c>
      <c r="D292" s="28" t="s">
        <v>14</v>
      </c>
      <c r="E292" s="11">
        <f>E290/E291</f>
        <v>50000</v>
      </c>
      <c r="F292" s="11">
        <f>F290/F291</f>
        <v>50000</v>
      </c>
      <c r="G292" s="11">
        <f>G290/G291</f>
        <v>100000</v>
      </c>
    </row>
    <row r="293" spans="1:7" ht="19.5" customHeight="1" x14ac:dyDescent="0.25">
      <c r="A293" s="56"/>
      <c r="B293" s="28" t="s">
        <v>15</v>
      </c>
      <c r="C293" s="20" t="s">
        <v>212</v>
      </c>
      <c r="D293" s="28" t="s">
        <v>26</v>
      </c>
      <c r="E293" s="11">
        <v>100</v>
      </c>
      <c r="F293" s="11">
        <v>100</v>
      </c>
      <c r="G293" s="11">
        <v>100</v>
      </c>
    </row>
    <row r="294" spans="1:7" ht="20.25" customHeight="1" x14ac:dyDescent="0.25">
      <c r="A294" s="57" t="s">
        <v>189</v>
      </c>
      <c r="B294" s="4" t="s">
        <v>12</v>
      </c>
      <c r="C294" s="5" t="s">
        <v>13</v>
      </c>
      <c r="D294" s="4" t="s">
        <v>14</v>
      </c>
      <c r="E294" s="13">
        <v>50000</v>
      </c>
      <c r="F294" s="13">
        <v>50000</v>
      </c>
      <c r="G294" s="13">
        <v>100000</v>
      </c>
    </row>
    <row r="295" spans="1:7" ht="17.25" customHeight="1" x14ac:dyDescent="0.25">
      <c r="A295" s="57"/>
      <c r="B295" s="4" t="s">
        <v>18</v>
      </c>
      <c r="C295" s="20" t="s">
        <v>209</v>
      </c>
      <c r="D295" s="28" t="s">
        <v>21</v>
      </c>
      <c r="E295" s="12">
        <v>1</v>
      </c>
      <c r="F295" s="12">
        <v>1</v>
      </c>
      <c r="G295" s="12">
        <v>1</v>
      </c>
    </row>
    <row r="296" spans="1:7" ht="19.5" customHeight="1" x14ac:dyDescent="0.25">
      <c r="A296" s="57"/>
      <c r="B296" s="4" t="s">
        <v>19</v>
      </c>
      <c r="C296" s="20" t="s">
        <v>213</v>
      </c>
      <c r="D296" s="28" t="s">
        <v>14</v>
      </c>
      <c r="E296" s="11">
        <f>E294/E295</f>
        <v>50000</v>
      </c>
      <c r="F296" s="11">
        <f>F294/F295</f>
        <v>50000</v>
      </c>
      <c r="G296" s="11">
        <f>G294/G295</f>
        <v>100000</v>
      </c>
    </row>
    <row r="297" spans="1:7" ht="20.25" customHeight="1" x14ac:dyDescent="0.25">
      <c r="A297" s="57"/>
      <c r="B297" s="4" t="s">
        <v>15</v>
      </c>
      <c r="C297" s="20" t="s">
        <v>212</v>
      </c>
      <c r="D297" s="28" t="s">
        <v>26</v>
      </c>
      <c r="E297" s="11">
        <v>100</v>
      </c>
      <c r="F297" s="11">
        <v>100</v>
      </c>
      <c r="G297" s="11">
        <v>100</v>
      </c>
    </row>
    <row r="298" spans="1:7" x14ac:dyDescent="0.25">
      <c r="A298" s="56" t="s">
        <v>149</v>
      </c>
      <c r="B298" s="28" t="s">
        <v>12</v>
      </c>
      <c r="C298" s="20" t="s">
        <v>13</v>
      </c>
      <c r="D298" s="28" t="s">
        <v>14</v>
      </c>
      <c r="E298" s="11">
        <f>E302+E306+E313</f>
        <v>113300</v>
      </c>
      <c r="F298" s="11">
        <f>F302+F306+F313</f>
        <v>164300</v>
      </c>
      <c r="G298" s="11">
        <f>G302+G306+G313</f>
        <v>146900</v>
      </c>
    </row>
    <row r="299" spans="1:7" x14ac:dyDescent="0.25">
      <c r="A299" s="56"/>
      <c r="B299" s="28" t="s">
        <v>18</v>
      </c>
      <c r="C299" s="20" t="s">
        <v>214</v>
      </c>
      <c r="D299" s="28" t="s">
        <v>21</v>
      </c>
      <c r="E299" s="12">
        <v>3</v>
      </c>
      <c r="F299" s="12">
        <v>3</v>
      </c>
      <c r="G299" s="12">
        <v>3</v>
      </c>
    </row>
    <row r="300" spans="1:7" x14ac:dyDescent="0.25">
      <c r="A300" s="56"/>
      <c r="B300" s="28" t="s">
        <v>19</v>
      </c>
      <c r="C300" s="20" t="s">
        <v>215</v>
      </c>
      <c r="D300" s="28" t="s">
        <v>14</v>
      </c>
      <c r="E300" s="11">
        <f>E298/E299</f>
        <v>37766.666666666664</v>
      </c>
      <c r="F300" s="11">
        <f>F298/F299</f>
        <v>54766.666666666664</v>
      </c>
      <c r="G300" s="11">
        <f>G298/G299</f>
        <v>48966.666666666664</v>
      </c>
    </row>
    <row r="301" spans="1:7" x14ac:dyDescent="0.25">
      <c r="A301" s="56"/>
      <c r="B301" s="28" t="s">
        <v>15</v>
      </c>
      <c r="C301" s="20" t="s">
        <v>216</v>
      </c>
      <c r="D301" s="28" t="s">
        <v>26</v>
      </c>
      <c r="E301" s="11">
        <v>100</v>
      </c>
      <c r="F301" s="11">
        <v>100</v>
      </c>
      <c r="G301" s="11">
        <v>100</v>
      </c>
    </row>
    <row r="302" spans="1:7" ht="17.25" customHeight="1" x14ac:dyDescent="0.25">
      <c r="A302" s="57" t="s">
        <v>150</v>
      </c>
      <c r="B302" s="4" t="s">
        <v>12</v>
      </c>
      <c r="C302" s="5" t="s">
        <v>13</v>
      </c>
      <c r="D302" s="4" t="s">
        <v>14</v>
      </c>
      <c r="E302" s="13">
        <v>46500</v>
      </c>
      <c r="F302" s="13">
        <v>67500</v>
      </c>
      <c r="G302" s="13">
        <v>67500</v>
      </c>
    </row>
    <row r="303" spans="1:7" ht="19.5" customHeight="1" x14ac:dyDescent="0.25">
      <c r="A303" s="57"/>
      <c r="B303" s="4" t="s">
        <v>18</v>
      </c>
      <c r="C303" s="20" t="s">
        <v>209</v>
      </c>
      <c r="D303" s="28" t="s">
        <v>21</v>
      </c>
      <c r="E303" s="12">
        <v>1</v>
      </c>
      <c r="F303" s="12">
        <v>1</v>
      </c>
      <c r="G303" s="12">
        <v>1</v>
      </c>
    </row>
    <row r="304" spans="1:7" ht="18.75" customHeight="1" x14ac:dyDescent="0.25">
      <c r="A304" s="57"/>
      <c r="B304" s="4" t="s">
        <v>19</v>
      </c>
      <c r="C304" s="20" t="s">
        <v>213</v>
      </c>
      <c r="D304" s="28" t="s">
        <v>14</v>
      </c>
      <c r="E304" s="11">
        <f>E302/E303</f>
        <v>46500</v>
      </c>
      <c r="F304" s="11">
        <f>F302/F303</f>
        <v>67500</v>
      </c>
      <c r="G304" s="11">
        <f>G302/G303</f>
        <v>67500</v>
      </c>
    </row>
    <row r="305" spans="1:7" ht="18" customHeight="1" x14ac:dyDescent="0.25">
      <c r="A305" s="57"/>
      <c r="B305" s="4" t="s">
        <v>15</v>
      </c>
      <c r="C305" s="20" t="s">
        <v>212</v>
      </c>
      <c r="D305" s="28" t="s">
        <v>26</v>
      </c>
      <c r="E305" s="11">
        <v>100</v>
      </c>
      <c r="F305" s="11">
        <v>100</v>
      </c>
      <c r="G305" s="11">
        <v>100</v>
      </c>
    </row>
    <row r="306" spans="1:7" ht="15" customHeight="1" x14ac:dyDescent="0.25">
      <c r="A306" s="76" t="s">
        <v>183</v>
      </c>
      <c r="B306" s="4" t="s">
        <v>12</v>
      </c>
      <c r="C306" s="5" t="s">
        <v>13</v>
      </c>
      <c r="D306" s="4" t="s">
        <v>14</v>
      </c>
      <c r="E306" s="13">
        <v>20000</v>
      </c>
      <c r="F306" s="13">
        <v>50000</v>
      </c>
      <c r="G306" s="13">
        <v>65000</v>
      </c>
    </row>
    <row r="307" spans="1:7" ht="20.25" customHeight="1" x14ac:dyDescent="0.25">
      <c r="A307" s="76"/>
      <c r="B307" s="58" t="s">
        <v>18</v>
      </c>
      <c r="C307" s="5" t="s">
        <v>104</v>
      </c>
      <c r="D307" s="4" t="s">
        <v>105</v>
      </c>
      <c r="E307" s="6">
        <v>150</v>
      </c>
      <c r="F307" s="6">
        <v>240</v>
      </c>
      <c r="G307" s="6">
        <v>200</v>
      </c>
    </row>
    <row r="308" spans="1:7" ht="18.75" customHeight="1" x14ac:dyDescent="0.25">
      <c r="A308" s="76"/>
      <c r="B308" s="59"/>
      <c r="C308" s="5" t="s">
        <v>106</v>
      </c>
      <c r="D308" s="4" t="s">
        <v>263</v>
      </c>
      <c r="E308" s="6">
        <v>40</v>
      </c>
      <c r="F308" s="6">
        <v>20</v>
      </c>
      <c r="G308" s="6">
        <v>35</v>
      </c>
    </row>
    <row r="309" spans="1:7" ht="25.5" customHeight="1" x14ac:dyDescent="0.25">
      <c r="A309" s="76"/>
      <c r="B309" s="58" t="s">
        <v>19</v>
      </c>
      <c r="C309" s="5" t="s">
        <v>107</v>
      </c>
      <c r="D309" s="4" t="s">
        <v>85</v>
      </c>
      <c r="E309" s="6">
        <v>100</v>
      </c>
      <c r="F309" s="6">
        <v>150</v>
      </c>
      <c r="G309" s="6">
        <v>150</v>
      </c>
    </row>
    <row r="310" spans="1:7" ht="25.5" x14ac:dyDescent="0.25">
      <c r="A310" s="76"/>
      <c r="B310" s="59"/>
      <c r="C310" s="5" t="s">
        <v>108</v>
      </c>
      <c r="D310" s="4" t="s">
        <v>109</v>
      </c>
      <c r="E310" s="6">
        <v>125</v>
      </c>
      <c r="F310" s="6">
        <v>700</v>
      </c>
      <c r="G310" s="6">
        <v>1000</v>
      </c>
    </row>
    <row r="311" spans="1:7" ht="31.5" customHeight="1" x14ac:dyDescent="0.25">
      <c r="A311" s="76"/>
      <c r="B311" s="58" t="s">
        <v>15</v>
      </c>
      <c r="C311" s="5" t="s">
        <v>185</v>
      </c>
      <c r="D311" s="4" t="s">
        <v>26</v>
      </c>
      <c r="E311" s="6">
        <v>100</v>
      </c>
      <c r="F311" s="6">
        <v>100</v>
      </c>
      <c r="G311" s="6">
        <v>100</v>
      </c>
    </row>
    <row r="312" spans="1:7" x14ac:dyDescent="0.25">
      <c r="A312" s="76"/>
      <c r="B312" s="59"/>
      <c r="C312" s="5" t="s">
        <v>184</v>
      </c>
      <c r="D312" s="4" t="s">
        <v>26</v>
      </c>
      <c r="E312" s="6">
        <v>100</v>
      </c>
      <c r="F312" s="6">
        <v>100</v>
      </c>
      <c r="G312" s="6">
        <v>100</v>
      </c>
    </row>
    <row r="313" spans="1:7" ht="20.25" customHeight="1" x14ac:dyDescent="0.25">
      <c r="A313" s="57" t="s">
        <v>151</v>
      </c>
      <c r="B313" s="4" t="s">
        <v>12</v>
      </c>
      <c r="C313" s="5" t="s">
        <v>13</v>
      </c>
      <c r="D313" s="4" t="s">
        <v>14</v>
      </c>
      <c r="E313" s="13">
        <v>46800</v>
      </c>
      <c r="F313" s="13">
        <v>46800</v>
      </c>
      <c r="G313" s="13">
        <v>14400</v>
      </c>
    </row>
    <row r="314" spans="1:7" ht="23.25" customHeight="1" x14ac:dyDescent="0.25">
      <c r="A314" s="57"/>
      <c r="B314" s="21" t="s">
        <v>18</v>
      </c>
      <c r="C314" s="20" t="s">
        <v>110</v>
      </c>
      <c r="D314" s="21" t="s">
        <v>111</v>
      </c>
      <c r="E314" s="11">
        <v>104</v>
      </c>
      <c r="F314" s="11">
        <v>104</v>
      </c>
      <c r="G314" s="11">
        <v>32</v>
      </c>
    </row>
    <row r="315" spans="1:7" ht="25.5" x14ac:dyDescent="0.25">
      <c r="A315" s="57"/>
      <c r="B315" s="21" t="s">
        <v>19</v>
      </c>
      <c r="C315" s="20" t="s">
        <v>112</v>
      </c>
      <c r="D315" s="21" t="s">
        <v>109</v>
      </c>
      <c r="E315" s="11">
        <f>E313/E314</f>
        <v>450</v>
      </c>
      <c r="F315" s="11">
        <f t="shared" ref="F315" si="1">F313/F314</f>
        <v>450</v>
      </c>
      <c r="G315" s="11">
        <v>450</v>
      </c>
    </row>
    <row r="316" spans="1:7" ht="30" customHeight="1" x14ac:dyDescent="0.25">
      <c r="A316" s="57"/>
      <c r="B316" s="28" t="s">
        <v>15</v>
      </c>
      <c r="C316" s="20" t="s">
        <v>208</v>
      </c>
      <c r="D316" s="28" t="s">
        <v>26</v>
      </c>
      <c r="E316" s="11">
        <v>100</v>
      </c>
      <c r="F316" s="11">
        <v>100</v>
      </c>
      <c r="G316" s="11">
        <v>100</v>
      </c>
    </row>
    <row r="317" spans="1:7" ht="18" customHeight="1" x14ac:dyDescent="0.25">
      <c r="A317" s="56" t="s">
        <v>152</v>
      </c>
      <c r="B317" s="28" t="s">
        <v>12</v>
      </c>
      <c r="C317" s="20" t="s">
        <v>13</v>
      </c>
      <c r="D317" s="28" t="s">
        <v>14</v>
      </c>
      <c r="E317" s="11"/>
      <c r="F317" s="11">
        <f>F321</f>
        <v>10000</v>
      </c>
      <c r="G317" s="11"/>
    </row>
    <row r="318" spans="1:7" ht="21" customHeight="1" x14ac:dyDescent="0.25">
      <c r="A318" s="56"/>
      <c r="B318" s="28" t="s">
        <v>18</v>
      </c>
      <c r="C318" s="20" t="s">
        <v>186</v>
      </c>
      <c r="D318" s="28" t="s">
        <v>21</v>
      </c>
      <c r="E318" s="11"/>
      <c r="F318" s="12">
        <v>1</v>
      </c>
      <c r="G318" s="11"/>
    </row>
    <row r="319" spans="1:7" ht="26.25" customHeight="1" x14ac:dyDescent="0.25">
      <c r="A319" s="56"/>
      <c r="B319" s="28" t="s">
        <v>19</v>
      </c>
      <c r="C319" s="20" t="s">
        <v>187</v>
      </c>
      <c r="D319" s="28" t="s">
        <v>14</v>
      </c>
      <c r="E319" s="11"/>
      <c r="F319" s="11">
        <f>F317/F318</f>
        <v>10000</v>
      </c>
      <c r="G319" s="11"/>
    </row>
    <row r="320" spans="1:7" ht="30" customHeight="1" x14ac:dyDescent="0.25">
      <c r="A320" s="56"/>
      <c r="B320" s="28" t="s">
        <v>15</v>
      </c>
      <c r="C320" s="20" t="s">
        <v>188</v>
      </c>
      <c r="D320" s="28" t="s">
        <v>26</v>
      </c>
      <c r="E320" s="11"/>
      <c r="F320" s="11">
        <v>100</v>
      </c>
      <c r="G320" s="11"/>
    </row>
    <row r="321" spans="1:7" ht="33" customHeight="1" x14ac:dyDescent="0.25">
      <c r="A321" s="63" t="s">
        <v>153</v>
      </c>
      <c r="B321" s="21" t="s">
        <v>12</v>
      </c>
      <c r="C321" s="20" t="s">
        <v>13</v>
      </c>
      <c r="D321" s="21" t="s">
        <v>14</v>
      </c>
      <c r="E321" s="11"/>
      <c r="F321" s="11">
        <v>10000</v>
      </c>
      <c r="G321" s="11"/>
    </row>
    <row r="322" spans="1:7" ht="33" customHeight="1" x14ac:dyDescent="0.25">
      <c r="A322" s="63"/>
      <c r="B322" s="21" t="s">
        <v>18</v>
      </c>
      <c r="C322" s="20" t="s">
        <v>186</v>
      </c>
      <c r="D322" s="21" t="s">
        <v>21</v>
      </c>
      <c r="E322" s="11"/>
      <c r="F322" s="12">
        <v>1</v>
      </c>
      <c r="G322" s="11"/>
    </row>
    <row r="323" spans="1:7" ht="27.75" customHeight="1" x14ac:dyDescent="0.25">
      <c r="A323" s="63"/>
      <c r="B323" s="21" t="s">
        <v>19</v>
      </c>
      <c r="C323" s="20" t="s">
        <v>187</v>
      </c>
      <c r="D323" s="21" t="s">
        <v>14</v>
      </c>
      <c r="E323" s="11"/>
      <c r="F323" s="11">
        <f>F321/F322</f>
        <v>10000</v>
      </c>
      <c r="G323" s="11"/>
    </row>
    <row r="324" spans="1:7" ht="40.5" customHeight="1" x14ac:dyDescent="0.25">
      <c r="A324" s="63"/>
      <c r="B324" s="21" t="s">
        <v>15</v>
      </c>
      <c r="C324" s="20" t="s">
        <v>188</v>
      </c>
      <c r="D324" s="21" t="s">
        <v>26</v>
      </c>
      <c r="E324" s="11"/>
      <c r="F324" s="11">
        <v>100</v>
      </c>
      <c r="G324" s="11"/>
    </row>
    <row r="325" spans="1:7" ht="20.25" customHeight="1" x14ac:dyDescent="0.25">
      <c r="A325" s="56" t="s">
        <v>154</v>
      </c>
      <c r="B325" s="21" t="s">
        <v>12</v>
      </c>
      <c r="C325" s="20" t="s">
        <v>13</v>
      </c>
      <c r="D325" s="21" t="s">
        <v>14</v>
      </c>
      <c r="E325" s="11">
        <f>E329</f>
        <v>133200</v>
      </c>
      <c r="F325" s="11">
        <f>F329</f>
        <v>160000</v>
      </c>
      <c r="G325" s="11">
        <f>G329</f>
        <v>160000</v>
      </c>
    </row>
    <row r="326" spans="1:7" ht="19.5" customHeight="1" x14ac:dyDescent="0.25">
      <c r="A326" s="56"/>
      <c r="B326" s="21" t="s">
        <v>18</v>
      </c>
      <c r="C326" s="20" t="s">
        <v>165</v>
      </c>
      <c r="D326" s="21" t="s">
        <v>21</v>
      </c>
      <c r="E326" s="12">
        <v>7</v>
      </c>
      <c r="F326" s="12">
        <v>7</v>
      </c>
      <c r="G326" s="12">
        <v>7</v>
      </c>
    </row>
    <row r="327" spans="1:7" ht="21" customHeight="1" x14ac:dyDescent="0.25">
      <c r="A327" s="56"/>
      <c r="B327" s="21" t="s">
        <v>19</v>
      </c>
      <c r="C327" s="20" t="s">
        <v>166</v>
      </c>
      <c r="D327" s="21" t="s">
        <v>85</v>
      </c>
      <c r="E327" s="11">
        <f>E325/E326</f>
        <v>19028.571428571428</v>
      </c>
      <c r="F327" s="11">
        <f>F325/F326</f>
        <v>22857.142857142859</v>
      </c>
      <c r="G327" s="11">
        <f>G325/G326</f>
        <v>22857.142857142859</v>
      </c>
    </row>
    <row r="328" spans="1:7" ht="30.75" customHeight="1" x14ac:dyDescent="0.25">
      <c r="A328" s="56"/>
      <c r="B328" s="21" t="s">
        <v>15</v>
      </c>
      <c r="C328" s="20" t="s">
        <v>115</v>
      </c>
      <c r="D328" s="21" t="s">
        <v>26</v>
      </c>
      <c r="E328" s="11">
        <v>30</v>
      </c>
      <c r="F328" s="11">
        <v>32</v>
      </c>
      <c r="G328" s="11">
        <v>32</v>
      </c>
    </row>
    <row r="329" spans="1:7" x14ac:dyDescent="0.25">
      <c r="A329" s="63" t="s">
        <v>155</v>
      </c>
      <c r="B329" s="21" t="s">
        <v>12</v>
      </c>
      <c r="C329" s="20" t="s">
        <v>13</v>
      </c>
      <c r="D329" s="21" t="s">
        <v>14</v>
      </c>
      <c r="E329" s="13">
        <v>133200</v>
      </c>
      <c r="F329" s="13">
        <v>160000</v>
      </c>
      <c r="G329" s="13">
        <v>160000</v>
      </c>
    </row>
    <row r="330" spans="1:7" ht="25.5" x14ac:dyDescent="0.25">
      <c r="A330" s="63"/>
      <c r="B330" s="21" t="s">
        <v>18</v>
      </c>
      <c r="C330" s="20" t="s">
        <v>113</v>
      </c>
      <c r="D330" s="21" t="s">
        <v>21</v>
      </c>
      <c r="E330" s="12">
        <v>7</v>
      </c>
      <c r="F330" s="12">
        <v>7</v>
      </c>
      <c r="G330" s="12">
        <v>7</v>
      </c>
    </row>
    <row r="331" spans="1:7" ht="38.25" x14ac:dyDescent="0.25">
      <c r="A331" s="63"/>
      <c r="B331" s="21" t="s">
        <v>19</v>
      </c>
      <c r="C331" s="20" t="s">
        <v>114</v>
      </c>
      <c r="D331" s="21" t="s">
        <v>85</v>
      </c>
      <c r="E331" s="11">
        <f>E329/E330</f>
        <v>19028.571428571428</v>
      </c>
      <c r="F331" s="11">
        <f>F329/F330</f>
        <v>22857.142857142859</v>
      </c>
      <c r="G331" s="11">
        <f>G329/G330</f>
        <v>22857.142857142859</v>
      </c>
    </row>
    <row r="332" spans="1:7" ht="25.5" x14ac:dyDescent="0.25">
      <c r="A332" s="63"/>
      <c r="B332" s="21" t="s">
        <v>15</v>
      </c>
      <c r="C332" s="20" t="s">
        <v>115</v>
      </c>
      <c r="D332" s="21" t="s">
        <v>26</v>
      </c>
      <c r="E332" s="11">
        <v>30</v>
      </c>
      <c r="F332" s="11">
        <v>32</v>
      </c>
      <c r="G332" s="11">
        <v>32</v>
      </c>
    </row>
    <row r="333" spans="1:7" ht="18.75" customHeight="1" x14ac:dyDescent="0.25">
      <c r="A333" s="56" t="s">
        <v>156</v>
      </c>
      <c r="B333" s="21" t="s">
        <v>12</v>
      </c>
      <c r="C333" s="20" t="s">
        <v>13</v>
      </c>
      <c r="D333" s="21" t="s">
        <v>14</v>
      </c>
      <c r="E333" s="11">
        <f>E337</f>
        <v>70000</v>
      </c>
      <c r="F333" s="11">
        <f>F337</f>
        <v>134900</v>
      </c>
      <c r="G333" s="11">
        <f>G337</f>
        <v>95000</v>
      </c>
    </row>
    <row r="334" spans="1:7" ht="30.75" customHeight="1" x14ac:dyDescent="0.25">
      <c r="A334" s="56"/>
      <c r="B334" s="21" t="s">
        <v>18</v>
      </c>
      <c r="C334" s="20" t="s">
        <v>167</v>
      </c>
      <c r="D334" s="21" t="s">
        <v>21</v>
      </c>
      <c r="E334" s="12">
        <v>2</v>
      </c>
      <c r="F334" s="12">
        <v>2</v>
      </c>
      <c r="G334" s="12">
        <v>3</v>
      </c>
    </row>
    <row r="335" spans="1:7" ht="29.25" customHeight="1" x14ac:dyDescent="0.25">
      <c r="A335" s="56"/>
      <c r="B335" s="21" t="s">
        <v>19</v>
      </c>
      <c r="C335" s="20" t="s">
        <v>168</v>
      </c>
      <c r="D335" s="21" t="s">
        <v>85</v>
      </c>
      <c r="E335" s="11">
        <f>E333/E334</f>
        <v>35000</v>
      </c>
      <c r="F335" s="11">
        <f>F333/F334</f>
        <v>67450</v>
      </c>
      <c r="G335" s="11">
        <f>G333/G334</f>
        <v>31666.666666666668</v>
      </c>
    </row>
    <row r="336" spans="1:7" ht="27" customHeight="1" x14ac:dyDescent="0.25">
      <c r="A336" s="56"/>
      <c r="B336" s="21" t="s">
        <v>15</v>
      </c>
      <c r="C336" s="20" t="s">
        <v>117</v>
      </c>
      <c r="D336" s="21" t="s">
        <v>118</v>
      </c>
      <c r="E336" s="11">
        <v>50</v>
      </c>
      <c r="F336" s="11">
        <v>55</v>
      </c>
      <c r="G336" s="11">
        <v>60</v>
      </c>
    </row>
    <row r="337" spans="1:8" x14ac:dyDescent="0.25">
      <c r="A337" s="57" t="s">
        <v>204</v>
      </c>
      <c r="B337" s="4" t="s">
        <v>12</v>
      </c>
      <c r="C337" s="5" t="s">
        <v>13</v>
      </c>
      <c r="D337" s="4" t="s">
        <v>14</v>
      </c>
      <c r="E337" s="13">
        <v>70000</v>
      </c>
      <c r="F337" s="13">
        <v>134900</v>
      </c>
      <c r="G337" s="13">
        <v>95000</v>
      </c>
    </row>
    <row r="338" spans="1:8" ht="31.5" customHeight="1" x14ac:dyDescent="0.25">
      <c r="A338" s="57"/>
      <c r="B338" s="4" t="s">
        <v>18</v>
      </c>
      <c r="C338" s="5" t="s">
        <v>116</v>
      </c>
      <c r="D338" s="4" t="s">
        <v>21</v>
      </c>
      <c r="E338" s="10">
        <v>2</v>
      </c>
      <c r="F338" s="10">
        <v>2</v>
      </c>
      <c r="G338" s="10">
        <v>3</v>
      </c>
    </row>
    <row r="339" spans="1:8" ht="44.25" customHeight="1" x14ac:dyDescent="0.25">
      <c r="A339" s="57"/>
      <c r="B339" s="4" t="s">
        <v>19</v>
      </c>
      <c r="C339" s="5" t="s">
        <v>114</v>
      </c>
      <c r="D339" s="4" t="s">
        <v>85</v>
      </c>
      <c r="E339" s="6">
        <f>E337/E338</f>
        <v>35000</v>
      </c>
      <c r="F339" s="6">
        <f>F337/F338</f>
        <v>67450</v>
      </c>
      <c r="G339" s="6">
        <f>G337/G338</f>
        <v>31666.666666666668</v>
      </c>
    </row>
    <row r="340" spans="1:8" ht="25.5" x14ac:dyDescent="0.25">
      <c r="A340" s="57"/>
      <c r="B340" s="4" t="s">
        <v>15</v>
      </c>
      <c r="C340" s="5" t="s">
        <v>117</v>
      </c>
      <c r="D340" s="4" t="s">
        <v>118</v>
      </c>
      <c r="E340" s="6">
        <v>50</v>
      </c>
      <c r="F340" s="6">
        <v>55</v>
      </c>
      <c r="G340" s="6">
        <v>60</v>
      </c>
    </row>
    <row r="341" spans="1:8" ht="18" customHeight="1" x14ac:dyDescent="0.25">
      <c r="A341" s="56" t="s">
        <v>157</v>
      </c>
      <c r="B341" s="31" t="s">
        <v>12</v>
      </c>
      <c r="C341" s="20" t="s">
        <v>13</v>
      </c>
      <c r="D341" s="31" t="s">
        <v>14</v>
      </c>
      <c r="E341" s="11">
        <f>E345</f>
        <v>70000</v>
      </c>
      <c r="F341" s="11">
        <f>F345</f>
        <v>50000</v>
      </c>
      <c r="G341" s="11">
        <f>G345</f>
        <v>20000</v>
      </c>
    </row>
    <row r="342" spans="1:8" ht="24" customHeight="1" x14ac:dyDescent="0.25">
      <c r="A342" s="56"/>
      <c r="B342" s="31" t="s">
        <v>18</v>
      </c>
      <c r="C342" s="20" t="s">
        <v>206</v>
      </c>
      <c r="D342" s="31" t="s">
        <v>21</v>
      </c>
      <c r="E342" s="12">
        <v>115</v>
      </c>
      <c r="F342" s="12">
        <v>115</v>
      </c>
      <c r="G342" s="12">
        <v>32</v>
      </c>
    </row>
    <row r="343" spans="1:8" ht="30" customHeight="1" x14ac:dyDescent="0.25">
      <c r="A343" s="56"/>
      <c r="B343" s="31" t="s">
        <v>19</v>
      </c>
      <c r="C343" s="20" t="s">
        <v>119</v>
      </c>
      <c r="D343" s="31" t="s">
        <v>85</v>
      </c>
      <c r="E343" s="11">
        <f>E341/E342</f>
        <v>608.695652173913</v>
      </c>
      <c r="F343" s="11">
        <f>F341/F342</f>
        <v>434.78260869565219</v>
      </c>
      <c r="G343" s="11">
        <f>G341/G342</f>
        <v>625</v>
      </c>
    </row>
    <row r="344" spans="1:8" ht="41.25" customHeight="1" x14ac:dyDescent="0.25">
      <c r="A344" s="56"/>
      <c r="B344" s="31" t="s">
        <v>15</v>
      </c>
      <c r="C344" s="20" t="s">
        <v>231</v>
      </c>
      <c r="D344" s="31" t="s">
        <v>26</v>
      </c>
      <c r="E344" s="11">
        <v>100</v>
      </c>
      <c r="F344" s="11">
        <v>100</v>
      </c>
      <c r="G344" s="11">
        <v>100</v>
      </c>
    </row>
    <row r="345" spans="1:8" x14ac:dyDescent="0.25">
      <c r="A345" s="57" t="s">
        <v>205</v>
      </c>
      <c r="B345" s="4" t="s">
        <v>12</v>
      </c>
      <c r="C345" s="5" t="s">
        <v>13</v>
      </c>
      <c r="D345" s="4" t="s">
        <v>14</v>
      </c>
      <c r="E345" s="13">
        <v>70000</v>
      </c>
      <c r="F345" s="13">
        <v>50000</v>
      </c>
      <c r="G345" s="13">
        <v>20000</v>
      </c>
    </row>
    <row r="346" spans="1:8" ht="25.5" x14ac:dyDescent="0.25">
      <c r="A346" s="57"/>
      <c r="B346" s="4" t="s">
        <v>18</v>
      </c>
      <c r="C346" s="5" t="s">
        <v>232</v>
      </c>
      <c r="D346" s="4" t="s">
        <v>21</v>
      </c>
      <c r="E346" s="10">
        <v>115</v>
      </c>
      <c r="F346" s="10">
        <v>115</v>
      </c>
      <c r="G346" s="10">
        <v>32</v>
      </c>
    </row>
    <row r="347" spans="1:8" ht="25.5" x14ac:dyDescent="0.25">
      <c r="A347" s="57"/>
      <c r="B347" s="4" t="s">
        <v>19</v>
      </c>
      <c r="C347" s="5" t="s">
        <v>119</v>
      </c>
      <c r="D347" s="4" t="s">
        <v>85</v>
      </c>
      <c r="E347" s="6">
        <f>E345/E346</f>
        <v>608.695652173913</v>
      </c>
      <c r="F347" s="6">
        <f>F345/F346</f>
        <v>434.78260869565219</v>
      </c>
      <c r="G347" s="6">
        <f>G345/G346</f>
        <v>625</v>
      </c>
    </row>
    <row r="348" spans="1:8" ht="41.25" customHeight="1" x14ac:dyDescent="0.25">
      <c r="A348" s="57"/>
      <c r="B348" s="31" t="s">
        <v>15</v>
      </c>
      <c r="C348" s="20" t="s">
        <v>231</v>
      </c>
      <c r="D348" s="31" t="s">
        <v>26</v>
      </c>
      <c r="E348" s="11">
        <v>100</v>
      </c>
      <c r="F348" s="11">
        <v>100</v>
      </c>
      <c r="G348" s="11">
        <v>100</v>
      </c>
      <c r="H348" s="26"/>
    </row>
    <row r="349" spans="1:8" ht="18" customHeight="1" x14ac:dyDescent="0.25">
      <c r="A349" s="56" t="s">
        <v>158</v>
      </c>
      <c r="B349" s="31" t="s">
        <v>12</v>
      </c>
      <c r="C349" s="20" t="s">
        <v>13</v>
      </c>
      <c r="D349" s="31" t="s">
        <v>14</v>
      </c>
      <c r="E349" s="11"/>
      <c r="F349" s="11">
        <f>F353</f>
        <v>150000</v>
      </c>
      <c r="G349" s="11"/>
      <c r="H349" s="26"/>
    </row>
    <row r="350" spans="1:8" ht="26.25" customHeight="1" x14ac:dyDescent="0.25">
      <c r="A350" s="56"/>
      <c r="B350" s="31" t="s">
        <v>18</v>
      </c>
      <c r="C350" s="20" t="s">
        <v>120</v>
      </c>
      <c r="D350" s="31" t="s">
        <v>21</v>
      </c>
      <c r="E350" s="11"/>
      <c r="F350" s="12">
        <v>1</v>
      </c>
      <c r="G350" s="11"/>
      <c r="H350" s="26"/>
    </row>
    <row r="351" spans="1:8" ht="25.5" customHeight="1" x14ac:dyDescent="0.25">
      <c r="A351" s="56"/>
      <c r="B351" s="31" t="s">
        <v>19</v>
      </c>
      <c r="C351" s="20" t="s">
        <v>121</v>
      </c>
      <c r="D351" s="31" t="s">
        <v>85</v>
      </c>
      <c r="E351" s="11"/>
      <c r="F351" s="11">
        <f>F349/F350</f>
        <v>150000</v>
      </c>
      <c r="G351" s="11"/>
      <c r="H351" s="26"/>
    </row>
    <row r="352" spans="1:8" ht="25.5" x14ac:dyDescent="0.25">
      <c r="A352" s="56"/>
      <c r="B352" s="31" t="s">
        <v>15</v>
      </c>
      <c r="C352" s="20" t="s">
        <v>181</v>
      </c>
      <c r="D352" s="31" t="s">
        <v>26</v>
      </c>
      <c r="E352" s="11"/>
      <c r="F352" s="11">
        <v>100</v>
      </c>
      <c r="G352" s="11"/>
      <c r="H352" s="26"/>
    </row>
    <row r="353" spans="1:12" x14ac:dyDescent="0.25">
      <c r="A353" s="57" t="s">
        <v>207</v>
      </c>
      <c r="B353" s="4" t="s">
        <v>12</v>
      </c>
      <c r="C353" s="5" t="s">
        <v>13</v>
      </c>
      <c r="D353" s="4" t="s">
        <v>14</v>
      </c>
      <c r="E353" s="6"/>
      <c r="F353" s="13">
        <v>150000</v>
      </c>
      <c r="G353" s="6"/>
    </row>
    <row r="354" spans="1:12" x14ac:dyDescent="0.25">
      <c r="A354" s="57"/>
      <c r="B354" s="4" t="s">
        <v>18</v>
      </c>
      <c r="C354" s="5" t="s">
        <v>120</v>
      </c>
      <c r="D354" s="4" t="s">
        <v>21</v>
      </c>
      <c r="E354" s="6"/>
      <c r="F354" s="10">
        <v>1</v>
      </c>
      <c r="G354" s="6"/>
    </row>
    <row r="355" spans="1:12" ht="25.5" x14ac:dyDescent="0.25">
      <c r="A355" s="57"/>
      <c r="B355" s="4" t="s">
        <v>19</v>
      </c>
      <c r="C355" s="5" t="s">
        <v>121</v>
      </c>
      <c r="D355" s="4" t="s">
        <v>85</v>
      </c>
      <c r="E355" s="6"/>
      <c r="F355" s="6">
        <f>F353/F354</f>
        <v>150000</v>
      </c>
      <c r="G355" s="6"/>
    </row>
    <row r="356" spans="1:12" ht="25.5" x14ac:dyDescent="0.25">
      <c r="A356" s="57"/>
      <c r="B356" s="4" t="s">
        <v>15</v>
      </c>
      <c r="C356" s="5" t="s">
        <v>181</v>
      </c>
      <c r="D356" s="4" t="s">
        <v>26</v>
      </c>
      <c r="E356" s="6"/>
      <c r="F356" s="11">
        <v>100</v>
      </c>
      <c r="G356" s="6"/>
    </row>
    <row r="357" spans="1:12" x14ac:dyDescent="0.25">
      <c r="A357" s="56" t="s">
        <v>159</v>
      </c>
      <c r="B357" s="31" t="s">
        <v>12</v>
      </c>
      <c r="C357" s="20" t="s">
        <v>13</v>
      </c>
      <c r="D357" s="31" t="s">
        <v>14</v>
      </c>
      <c r="E357" s="11"/>
      <c r="F357" s="11"/>
      <c r="G357" s="11">
        <f>G361</f>
        <v>200000</v>
      </c>
    </row>
    <row r="358" spans="1:12" x14ac:dyDescent="0.25">
      <c r="A358" s="56"/>
      <c r="B358" s="31" t="s">
        <v>18</v>
      </c>
      <c r="C358" s="20" t="s">
        <v>228</v>
      </c>
      <c r="D358" s="31" t="s">
        <v>21</v>
      </c>
      <c r="E358" s="11"/>
      <c r="F358" s="11"/>
      <c r="G358" s="12">
        <f>G362</f>
        <v>10</v>
      </c>
    </row>
    <row r="359" spans="1:12" x14ac:dyDescent="0.25">
      <c r="A359" s="56"/>
      <c r="B359" s="31" t="s">
        <v>19</v>
      </c>
      <c r="C359" s="20" t="s">
        <v>229</v>
      </c>
      <c r="D359" s="31" t="s">
        <v>85</v>
      </c>
      <c r="E359" s="11"/>
      <c r="F359" s="11"/>
      <c r="G359" s="11">
        <f>G357/G358</f>
        <v>20000</v>
      </c>
    </row>
    <row r="360" spans="1:12" x14ac:dyDescent="0.25">
      <c r="A360" s="56"/>
      <c r="B360" s="31" t="s">
        <v>15</v>
      </c>
      <c r="C360" s="20" t="s">
        <v>230</v>
      </c>
      <c r="D360" s="31" t="s">
        <v>26</v>
      </c>
      <c r="E360" s="11"/>
      <c r="F360" s="11"/>
      <c r="G360" s="11">
        <v>100</v>
      </c>
    </row>
    <row r="361" spans="1:12" ht="24.75" customHeight="1" x14ac:dyDescent="0.25">
      <c r="A361" s="63" t="s">
        <v>255</v>
      </c>
      <c r="B361" s="4" t="s">
        <v>12</v>
      </c>
      <c r="C361" s="20" t="s">
        <v>13</v>
      </c>
      <c r="D361" s="31" t="s">
        <v>14</v>
      </c>
      <c r="E361" s="11"/>
      <c r="F361" s="13"/>
      <c r="G361" s="11">
        <v>200000</v>
      </c>
    </row>
    <row r="362" spans="1:12" x14ac:dyDescent="0.25">
      <c r="A362" s="63"/>
      <c r="B362" s="4" t="s">
        <v>18</v>
      </c>
      <c r="C362" s="20" t="s">
        <v>228</v>
      </c>
      <c r="D362" s="31" t="s">
        <v>21</v>
      </c>
      <c r="E362" s="11"/>
      <c r="F362" s="11"/>
      <c r="G362" s="12">
        <v>10</v>
      </c>
    </row>
    <row r="363" spans="1:12" x14ac:dyDescent="0.25">
      <c r="A363" s="63"/>
      <c r="B363" s="4" t="s">
        <v>19</v>
      </c>
      <c r="C363" s="20" t="s">
        <v>229</v>
      </c>
      <c r="D363" s="31" t="s">
        <v>85</v>
      </c>
      <c r="E363" s="11"/>
      <c r="F363" s="11"/>
      <c r="G363" s="11">
        <f>G361/G362</f>
        <v>20000</v>
      </c>
    </row>
    <row r="364" spans="1:12" ht="20.25" customHeight="1" x14ac:dyDescent="0.25">
      <c r="A364" s="63"/>
      <c r="B364" s="4" t="s">
        <v>15</v>
      </c>
      <c r="C364" s="20" t="s">
        <v>230</v>
      </c>
      <c r="D364" s="31" t="s">
        <v>26</v>
      </c>
      <c r="E364" s="11"/>
      <c r="F364" s="11"/>
      <c r="G364" s="11">
        <v>100</v>
      </c>
    </row>
    <row r="365" spans="1:12" ht="15.75" x14ac:dyDescent="0.25">
      <c r="A365" s="15"/>
      <c r="C365" s="34"/>
      <c r="D365" s="26"/>
      <c r="E365" s="36"/>
      <c r="F365" s="36"/>
      <c r="G365" s="36"/>
    </row>
    <row r="366" spans="1:12" x14ac:dyDescent="0.25">
      <c r="A366" s="16"/>
    </row>
    <row r="367" spans="1:12" x14ac:dyDescent="0.25">
      <c r="A367" s="16"/>
    </row>
    <row r="368" spans="1:12" ht="15.75" x14ac:dyDescent="0.25">
      <c r="A368" s="17"/>
      <c r="L368" s="18" t="s">
        <v>122</v>
      </c>
    </row>
    <row r="369" spans="1:7" ht="15.75" x14ac:dyDescent="0.25">
      <c r="A369" s="17"/>
    </row>
    <row r="370" spans="1:7" ht="52.5" customHeight="1" x14ac:dyDescent="0.3">
      <c r="A370" s="54" t="s">
        <v>261</v>
      </c>
      <c r="B370" s="54"/>
      <c r="C370" s="53"/>
      <c r="D370" s="50"/>
      <c r="E370" s="51"/>
      <c r="F370" s="68" t="s">
        <v>262</v>
      </c>
      <c r="G370" s="68"/>
    </row>
    <row r="371" spans="1:7" ht="15.75" x14ac:dyDescent="0.25">
      <c r="A371" s="1"/>
    </row>
    <row r="372" spans="1:7" ht="15.75" x14ac:dyDescent="0.25">
      <c r="A372" s="90"/>
      <c r="B372" s="90"/>
      <c r="C372"/>
    </row>
    <row r="374" spans="1:7" x14ac:dyDescent="0.25">
      <c r="A374" s="18"/>
      <c r="C374"/>
    </row>
  </sheetData>
  <mergeCells count="148">
    <mergeCell ref="A372:B372"/>
    <mergeCell ref="A238:A247"/>
    <mergeCell ref="B245:B247"/>
    <mergeCell ref="B311:B312"/>
    <mergeCell ref="A306:A312"/>
    <mergeCell ref="B157:B158"/>
    <mergeCell ref="B159:B160"/>
    <mergeCell ref="B161:B162"/>
    <mergeCell ref="A157:A164"/>
    <mergeCell ref="B163:B164"/>
    <mergeCell ref="B206:B207"/>
    <mergeCell ref="A211:A214"/>
    <mergeCell ref="A221:A224"/>
    <mergeCell ref="A225:A228"/>
    <mergeCell ref="A229:A232"/>
    <mergeCell ref="A201:A205"/>
    <mergeCell ref="B201:B202"/>
    <mergeCell ref="A169:A172"/>
    <mergeCell ref="A173:A178"/>
    <mergeCell ref="B174:B175"/>
    <mergeCell ref="A357:A360"/>
    <mergeCell ref="A361:A364"/>
    <mergeCell ref="A206:A210"/>
    <mergeCell ref="B239:B241"/>
    <mergeCell ref="B94:B96"/>
    <mergeCell ref="B97:B99"/>
    <mergeCell ref="B100:B102"/>
    <mergeCell ref="B103:B105"/>
    <mergeCell ref="A94:A105"/>
    <mergeCell ref="B146:B147"/>
    <mergeCell ref="B148:B149"/>
    <mergeCell ref="B150:B151"/>
    <mergeCell ref="A144:A151"/>
    <mergeCell ref="B144:B145"/>
    <mergeCell ref="B110:B112"/>
    <mergeCell ref="B113:B114"/>
    <mergeCell ref="B115:B117"/>
    <mergeCell ref="B118:B119"/>
    <mergeCell ref="A136:A143"/>
    <mergeCell ref="B242:B244"/>
    <mergeCell ref="E1:G1"/>
    <mergeCell ref="A39:A42"/>
    <mergeCell ref="A43:A50"/>
    <mergeCell ref="B43:B44"/>
    <mergeCell ref="B45:B46"/>
    <mergeCell ref="B47:B49"/>
    <mergeCell ref="A51:A54"/>
    <mergeCell ref="A16:G16"/>
    <mergeCell ref="A17:A20"/>
    <mergeCell ref="A21:A25"/>
    <mergeCell ref="B21:B22"/>
    <mergeCell ref="B27:B30"/>
    <mergeCell ref="B31:B34"/>
    <mergeCell ref="A26:A38"/>
    <mergeCell ref="B35:B38"/>
    <mergeCell ref="A3:G3"/>
    <mergeCell ref="A4:G4"/>
    <mergeCell ref="A5:G5"/>
    <mergeCell ref="A6:A8"/>
    <mergeCell ref="B6:B8"/>
    <mergeCell ref="C6:C8"/>
    <mergeCell ref="E7:G7"/>
    <mergeCell ref="A110:A119"/>
    <mergeCell ref="D6:D8"/>
    <mergeCell ref="E6:G6"/>
    <mergeCell ref="A74:A78"/>
    <mergeCell ref="B74:B75"/>
    <mergeCell ref="A79:A83"/>
    <mergeCell ref="B79:B80"/>
    <mergeCell ref="A55:A59"/>
    <mergeCell ref="B55:B56"/>
    <mergeCell ref="A60:A64"/>
    <mergeCell ref="B60:B61"/>
    <mergeCell ref="A65:A68"/>
    <mergeCell ref="A12:A13"/>
    <mergeCell ref="B69:B70"/>
    <mergeCell ref="A353:A356"/>
    <mergeCell ref="F370:G370"/>
    <mergeCell ref="A10:A11"/>
    <mergeCell ref="A14:A15"/>
    <mergeCell ref="A317:A320"/>
    <mergeCell ref="A321:A324"/>
    <mergeCell ref="A325:A328"/>
    <mergeCell ref="A329:A332"/>
    <mergeCell ref="A333:A336"/>
    <mergeCell ref="A337:A340"/>
    <mergeCell ref="A298:A301"/>
    <mergeCell ref="A302:A305"/>
    <mergeCell ref="B307:B308"/>
    <mergeCell ref="B309:B310"/>
    <mergeCell ref="A313:A316"/>
    <mergeCell ref="B277:G277"/>
    <mergeCell ref="A278:A281"/>
    <mergeCell ref="A282:A285"/>
    <mergeCell ref="A286:A289"/>
    <mergeCell ref="B233:G233"/>
    <mergeCell ref="A84:A88"/>
    <mergeCell ref="B84:B85"/>
    <mergeCell ref="A106:A109"/>
    <mergeCell ref="A69:A73"/>
    <mergeCell ref="A197:A200"/>
    <mergeCell ref="B176:B177"/>
    <mergeCell ref="A179:A182"/>
    <mergeCell ref="A183:A186"/>
    <mergeCell ref="B125:B126"/>
    <mergeCell ref="B129:B130"/>
    <mergeCell ref="A120:A130"/>
    <mergeCell ref="A215:A220"/>
    <mergeCell ref="B215:B216"/>
    <mergeCell ref="B217:B218"/>
    <mergeCell ref="B187:B189"/>
    <mergeCell ref="B190:B191"/>
    <mergeCell ref="B192:B193"/>
    <mergeCell ref="B194:B195"/>
    <mergeCell ref="A152:A156"/>
    <mergeCell ref="B152:B153"/>
    <mergeCell ref="B120:B124"/>
    <mergeCell ref="A131:A135"/>
    <mergeCell ref="B131:B132"/>
    <mergeCell ref="B136:B137"/>
    <mergeCell ref="A165:A168"/>
    <mergeCell ref="B196:G196"/>
    <mergeCell ref="A187:A195"/>
    <mergeCell ref="B127:B128"/>
    <mergeCell ref="A370:B370"/>
    <mergeCell ref="E2:G2"/>
    <mergeCell ref="A341:A344"/>
    <mergeCell ref="A345:A348"/>
    <mergeCell ref="A349:A352"/>
    <mergeCell ref="B253:B254"/>
    <mergeCell ref="B248:G248"/>
    <mergeCell ref="A290:A293"/>
    <mergeCell ref="A294:A297"/>
    <mergeCell ref="A258:A261"/>
    <mergeCell ref="A262:A266"/>
    <mergeCell ref="B262:B263"/>
    <mergeCell ref="B267:G267"/>
    <mergeCell ref="A268:A271"/>
    <mergeCell ref="A272:A276"/>
    <mergeCell ref="B272:B273"/>
    <mergeCell ref="A234:A237"/>
    <mergeCell ref="A249:A252"/>
    <mergeCell ref="A253:A257"/>
    <mergeCell ref="B138:B139"/>
    <mergeCell ref="B140:B141"/>
    <mergeCell ref="B142:B143"/>
    <mergeCell ref="A89:A93"/>
    <mergeCell ref="B89:B90"/>
  </mergeCells>
  <pageMargins left="0.7" right="0.7" top="0.75" bottom="0.75" header="0.3" footer="0.3"/>
  <pageSetup paperSize="9" scale="88" fitToHeight="0" orientation="landscape" r:id="rId1"/>
  <rowBreaks count="19" manualBreakCount="19">
    <brk id="16" max="6" man="1"/>
    <brk id="33" max="6" man="1"/>
    <brk id="50" max="6" man="1"/>
    <brk id="68" max="6" man="1"/>
    <brk id="93" max="6" man="1"/>
    <brk id="112" max="6" man="1"/>
    <brk id="134" max="6" man="1"/>
    <brk id="156" max="6" man="1"/>
    <brk id="172" max="6" man="1"/>
    <brk id="189" max="6" man="1"/>
    <brk id="205" max="6" man="1"/>
    <brk id="221" max="6" man="1"/>
    <brk id="238" max="6" man="1"/>
    <brk id="257" max="6" man="1"/>
    <brk id="277" max="6" man="1"/>
    <brk id="293" max="6" man="1"/>
    <brk id="316" max="6" man="1"/>
    <brk id="336" max="6" man="1"/>
    <brk id="356" max="6" man="1"/>
  </rowBreaks>
  <ignoredErrors>
    <ignoredError sqref="F39 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</vt:lpstr>
      <vt:lpstr>'Додаток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 Дар'я Олегівна</dc:creator>
  <cp:lastModifiedBy>Дворянинова Аліна Володимирівна</cp:lastModifiedBy>
  <cp:lastPrinted>2023-12-08T09:53:13Z</cp:lastPrinted>
  <dcterms:created xsi:type="dcterms:W3CDTF">2023-10-09T07:28:37Z</dcterms:created>
  <dcterms:modified xsi:type="dcterms:W3CDTF">2023-12-22T07:22:35Z</dcterms:modified>
</cp:coreProperties>
</file>