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дод 5 (с)" sheetId="1" r:id="rId1"/>
  </sheets>
  <definedNames>
    <definedName name="_xlnm.Print_Titles" localSheetId="0">'дод 5 (с)'!$12:$12</definedName>
    <definedName name="_xlnm.Print_Area" localSheetId="0">'дод 5 (с)'!$A$1:$L$93</definedName>
  </definedNames>
  <calcPr fullCalcOnLoad="1"/>
</workbook>
</file>

<file path=xl/sharedStrings.xml><?xml version="1.0" encoding="utf-8"?>
<sst xmlns="http://schemas.openxmlformats.org/spreadsheetml/2006/main" count="155" uniqueCount="110">
  <si>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</si>
  <si>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</si>
  <si>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</si>
  <si>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</si>
  <si>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</si>
  <si>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</si>
  <si>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</si>
  <si>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</si>
  <si>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</si>
  <si>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</si>
  <si>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</si>
  <si>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</si>
  <si>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</si>
  <si>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</si>
  <si>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</si>
  <si>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</si>
  <si>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</si>
  <si>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</si>
  <si>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</si>
  <si>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</si>
  <si>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</si>
  <si>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</si>
  <si>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</si>
  <si>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</si>
  <si>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</si>
  <si>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</si>
  <si>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</si>
  <si>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</si>
  <si>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</si>
  <si>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>Обсяги капітальних вкладень бюджету у розрізі інвестиційних проектів у 2023 році</t>
  </si>
  <si>
    <t>Обсяг капітальних вкладень бюджету міської ТГ у 2023 році,                       гривень</t>
  </si>
  <si>
    <t>Очікуваний рівень готовності проекту на кінець 2023 року, %</t>
  </si>
  <si>
    <t>2018-2024</t>
  </si>
  <si>
    <t xml:space="preserve">Внесено змін                   +, -               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</si>
  <si>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</si>
  <si>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</si>
  <si>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</si>
  <si>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</si>
  <si>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</si>
  <si>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</si>
  <si>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</si>
  <si>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</si>
  <si>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</si>
  <si>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</si>
  <si>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</si>
  <si>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</si>
  <si>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</si>
  <si>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</si>
  <si>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</si>
  <si>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</si>
  <si>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</si>
  <si>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</si>
  <si>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</si>
  <si>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</si>
  <si>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</si>
  <si>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</si>
  <si>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</si>
  <si>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</si>
  <si>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</si>
  <si>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</si>
  <si>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 xml:space="preserve">Реконструкція систем газопостачання                    м. Суми  по вул. Г. Кондратьєва, 165  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</si>
  <si>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 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</si>
  <si>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</si>
  <si>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</si>
  <si>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</si>
  <si>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</si>
  <si>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</si>
  <si>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 xml:space="preserve">Нове будівництво парку культури і відпочинку «Чешка» в м. Суми 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</si>
  <si>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</si>
  <si>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</si>
  <si>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</si>
  <si>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</si>
  <si>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</si>
  <si>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</si>
  <si>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 xml:space="preserve">Нове будівництво захисної споруди головного корпусу Сумської ТЕЦ по вул. 2-га Залізнична, 10 в м. Суми </t>
  </si>
  <si>
    <t xml:space="preserve">Нове будівництво захисних споруд для силових трансформаторів зв’язку ВРП 110 кВ на Сумській ТЕЦ по вул. 2-га Залізнична, 10 в м. Суми </t>
  </si>
  <si>
    <t>Реконструкція (санація) самотічного каналізаційного колектора Д 400-600  від вул. Харківська, 30/1 по вул. Прокоф'єва до КНС-6</t>
  </si>
  <si>
    <t>Реконструкція приміщення по вул. Родини Янових (Шишкіна), 12 в м. Суми</t>
  </si>
  <si>
    <t>Нове будівництво сховища з допоміжними приміщеннями за адресою: м. Суми, вул. Засумська, 3/1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</si>
  <si>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</si>
  <si>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</si>
  <si>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0990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</si>
  <si>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 у т.ч. за рахунок:</t>
  </si>
  <si>
    <t>Управління капітального будівництва та дорожнього господарства Сумської міської ради,  у т.ч. за рахунок:</t>
  </si>
  <si>
    <t xml:space="preserve">Реконструкція каналізаційного напорного колектора від КНС № 1А по вул. Соборній до міських очисних споруд  </t>
  </si>
  <si>
    <t>Нове будівництво ПРУ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</si>
  <si>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</si>
  <si>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Реконструкція (санація) самотічного каналізаційного колектора Д 500 мм по                                                                                                            вул. Замостянській від перехрестя                                                         вул. Харківська та вул. Сумсько-Київських дивізій  до перехрестя                                                                                                                                                                                                                      вул. Черкаська та вул. Лінійна в                                                               м. Суми</t>
  </si>
  <si>
    <t xml:space="preserve">Нове будівництво секторів поховань на Ново-Центральному Баранівському кладовищі в                                                    м. Суми </t>
  </si>
  <si>
    <t xml:space="preserve">Нове будівництво дитячого та спортивного майданчика на території біля озера Чеха в                                                    м. Суми </t>
  </si>
  <si>
    <t xml:space="preserve">Реставраційний ремонт нежитлового приміщення, розташованого за адресою:                                                        м. Суми, вул. Покровська, буд. 9 </t>
  </si>
  <si>
    <t xml:space="preserve">Нове будівництво водопровідної мережі до КУ Сумська ЗОШ №8 СМР за адресою:                           м. Суми, вул. Троїцька, 7 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</si>
  <si>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</si>
  <si>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</si>
  <si>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Нове будівництво водопровідної мережі до ЗДО № 9  «Світлячок»  СМР за адресою:                                                                           м. Суми, вул. Інтернаціоналістів,35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</si>
  <si>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</si>
  <si>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</si>
  <si>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Реконструкція - термомодернізація будівлі Піщанського будинку культури за адресою: м. Суми, с. Піщане,  вул. Шкільна, 47-а</t>
  </si>
  <si>
    <t>Реконструкція частини будівлі насосної станції під дільницю розливу питної води на території водозабору «Пришибський»</t>
  </si>
  <si>
    <t>Виконавець: ____________ Світлана ЛИПОВА</t>
  </si>
  <si>
    <t>2023-2025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</si>
  <si>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Суми. Коригування </t>
  </si>
  <si>
    <t>2018-2025</t>
  </si>
  <si>
    <t>Начальник міської військової адміністрації</t>
  </si>
  <si>
    <t>Олексій ДРОЗДЕНКО</t>
  </si>
  <si>
    <t xml:space="preserve">                    Додаток 5</t>
  </si>
  <si>
    <t>(з питань  діяльності  ради)</t>
  </si>
  <si>
    <t>від 16 листопада 2023 року № 1 - СМР</t>
  </si>
  <si>
    <t xml:space="preserve">до            наказу                начальника </t>
  </si>
  <si>
    <t xml:space="preserve">міської     військової       адміністрації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</si>
</sst>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3" fontId="36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textRotation="180"/>
    </xf>
    <xf numFmtId="0" fontId="37" fillId="32" borderId="0" xfId="0" applyFont="1" applyFill="1" applyAlignment="1">
      <alignment/>
    </xf>
    <xf numFmtId="3" fontId="37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vertical="center"/>
    </xf>
    <xf numFmtId="3" fontId="2" fillId="32" borderId="0" xfId="0" applyNumberFormat="1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/>
    </xf>
    <xf numFmtId="0" fontId="18" fillId="32" borderId="10" xfId="0" applyFont="1" applyFill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textRotation="180"/>
    </xf>
    <xf numFmtId="0" fontId="39" fillId="32" borderId="0" xfId="0" applyFont="1" applyFill="1" applyAlignment="1">
      <alignment/>
    </xf>
    <xf numFmtId="0" fontId="2" fillId="32" borderId="11" xfId="0" applyFont="1" applyFill="1" applyBorder="1" applyAlignment="1">
      <alignment vertical="center" textRotation="180"/>
    </xf>
    <xf numFmtId="0" fontId="17" fillId="32" borderId="10" xfId="0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40" fillId="32" borderId="0" xfId="0" applyFont="1" applyFill="1" applyAlignment="1">
      <alignment/>
    </xf>
    <xf numFmtId="0" fontId="16" fillId="32" borderId="10" xfId="0" applyFont="1" applyFill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0" fontId="41" fillId="32" borderId="0" xfId="0" applyFont="1" applyFill="1" applyAlignment="1">
      <alignment/>
    </xf>
    <xf numFmtId="189" fontId="6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textRotation="180"/>
    </xf>
    <xf numFmtId="3" fontId="6" fillId="32" borderId="10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vertical="center" textRotation="180"/>
    </xf>
    <xf numFmtId="0" fontId="42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4" fillId="32" borderId="0" xfId="0" applyFont="1" applyFill="1" applyAlignment="1">
      <alignment vertical="center" textRotation="180"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textRotation="180"/>
    </xf>
    <xf numFmtId="0" fontId="2" fillId="32" borderId="0" xfId="0" applyFont="1" applyFill="1" applyAlignment="1">
      <alignment horizontal="center"/>
    </xf>
    <xf numFmtId="0" fontId="14" fillId="32" borderId="0" xfId="0" applyNumberFormat="1" applyFont="1" applyFill="1" applyAlignment="1" applyProtection="1">
      <alignment/>
      <protection/>
    </xf>
    <xf numFmtId="0" fontId="3" fillId="32" borderId="0" xfId="0" applyNumberFormat="1" applyFont="1" applyFill="1" applyAlignment="1" applyProtection="1">
      <alignment/>
      <protection/>
    </xf>
    <xf numFmtId="0" fontId="3" fillId="32" borderId="0" xfId="0" applyFont="1" applyFill="1" applyAlignment="1">
      <alignment vertical="center" textRotation="180"/>
    </xf>
    <xf numFmtId="0" fontId="3" fillId="32" borderId="0" xfId="0" applyFont="1" applyFill="1" applyAlignment="1">
      <alignment/>
    </xf>
    <xf numFmtId="3" fontId="5" fillId="32" borderId="0" xfId="0" applyNumberFormat="1" applyFont="1" applyFill="1" applyAlignment="1">
      <alignment horizontal="left" vertical="center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  <xf numFmtId="0" fontId="14" fillId="32" borderId="0" xfId="0" applyNumberFormat="1" applyFont="1" applyFill="1" applyAlignment="1" applyProtection="1">
      <alignment horizontal="left"/>
      <protection/>
    </xf>
    <xf numFmtId="0" fontId="14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distributed" wrapText="1"/>
    </xf>
    <xf numFmtId="0" fontId="15" fillId="32" borderId="0" xfId="0" applyFont="1" applyFill="1" applyAlignment="1">
      <alignment horizontal="center"/>
    </xf>
    <xf numFmtId="14" fontId="5" fillId="32" borderId="0" xfId="0" applyNumberFormat="1" applyFont="1" applyFill="1" applyBorder="1" applyAlignment="1">
      <alignment horizontal="left"/>
    </xf>
    <xf numFmtId="0" fontId="13" fillId="32" borderId="0" xfId="0" applyFont="1" applyFill="1" applyAlignment="1">
      <alignment horizontal="center" vertical="top"/>
    </xf>
    <xf numFmtId="0" fontId="2" fillId="32" borderId="0" xfId="0" applyFont="1" applyFill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showZeros="0" tabSelected="1" view="pageBreakPreview" zoomScale="70" zoomScaleSheetLayoutView="70" zoomScalePageLayoutView="0" workbookViewId="0" topLeftCell="A1">
      <selection activeCell="I4" sqref="I4:L4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" customWidth="1"/>
    <col min="9" max="11" width="17.00390625" style="1" customWidth="1"/>
    <col min="12" max="12" width="11.8515625" style="1" customWidth="1"/>
    <col min="13" max="13" width="30.140625" style="3" customWidth="1"/>
    <col min="14" max="16384" width="8.57421875" style="1" customWidth="1"/>
  </cols>
  <sheetData>
    <row r="1" spans="7:12" ht="20.25">
      <c r="G1" s="6"/>
      <c r="H1" s="6"/>
      <c r="I1" s="69" t="s">
        <v>105</v>
      </c>
      <c r="J1" s="69"/>
      <c r="K1" s="69"/>
      <c r="L1" s="69"/>
    </row>
    <row r="2" spans="7:12" ht="20.25">
      <c r="G2" s="6"/>
      <c r="H2" s="6"/>
      <c r="I2" s="69" t="s">
        <v>108</v>
      </c>
      <c r="J2" s="69"/>
      <c r="K2" s="69"/>
      <c r="L2" s="69"/>
    </row>
    <row r="3" spans="7:12" ht="20.25">
      <c r="G3" s="6"/>
      <c r="H3" s="6"/>
      <c r="I3" s="69" t="s">
        <v>109</v>
      </c>
      <c r="J3" s="69"/>
      <c r="K3" s="69"/>
      <c r="L3" s="69"/>
    </row>
    <row r="4" spans="8:12" ht="20.25">
      <c r="H4" s="7"/>
      <c r="I4" s="69" t="s">
        <v>107</v>
      </c>
      <c r="J4" s="69"/>
      <c r="K4" s="69"/>
      <c r="L4" s="69"/>
    </row>
    <row r="5" spans="7:12" ht="20.25">
      <c r="G5" s="8"/>
      <c r="H5" s="9"/>
      <c r="I5" s="69" t="s">
        <v>106</v>
      </c>
      <c r="J5" s="69"/>
      <c r="K5" s="69"/>
      <c r="L5" s="69"/>
    </row>
    <row r="6" spans="7:12" ht="18.75">
      <c r="G6" s="8"/>
      <c r="H6" s="9"/>
      <c r="I6" s="10"/>
      <c r="J6" s="10"/>
      <c r="K6" s="10"/>
      <c r="L6" s="11"/>
    </row>
    <row r="7" spans="1:12" ht="40.5" customHeight="1">
      <c r="A7" s="73" t="s">
        <v>29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20.25">
      <c r="A8" s="75">
        <v>1853100000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5">
      <c r="A9" s="77" t="s">
        <v>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ht="17.25">
      <c r="A10" s="12"/>
      <c r="B10" s="12"/>
      <c r="C10" s="12"/>
      <c r="D10" s="12"/>
      <c r="E10" s="12"/>
      <c r="F10" s="12"/>
      <c r="G10" s="12"/>
      <c r="H10" s="13"/>
      <c r="I10" s="12"/>
      <c r="J10" s="12"/>
      <c r="K10" s="12"/>
      <c r="L10" s="14" t="s">
        <v>23</v>
      </c>
    </row>
    <row r="11" spans="1:12" ht="92.25" customHeight="1">
      <c r="A11" s="15" t="s">
        <v>0</v>
      </c>
      <c r="B11" s="15" t="s">
        <v>1</v>
      </c>
      <c r="C11" s="15" t="s">
        <v>2</v>
      </c>
      <c r="D11" s="16" t="s">
        <v>3</v>
      </c>
      <c r="E11" s="16" t="s">
        <v>4</v>
      </c>
      <c r="F11" s="16" t="s">
        <v>5</v>
      </c>
      <c r="G11" s="16" t="s">
        <v>6</v>
      </c>
      <c r="H11" s="17" t="s">
        <v>26</v>
      </c>
      <c r="I11" s="16" t="s">
        <v>30</v>
      </c>
      <c r="J11" s="16" t="s">
        <v>33</v>
      </c>
      <c r="K11" s="16" t="s">
        <v>34</v>
      </c>
      <c r="L11" s="15" t="s">
        <v>31</v>
      </c>
    </row>
    <row r="12" spans="1:12" ht="14.2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9">
        <v>8</v>
      </c>
      <c r="I12" s="18">
        <v>9</v>
      </c>
      <c r="J12" s="18">
        <v>10</v>
      </c>
      <c r="K12" s="18">
        <v>11</v>
      </c>
      <c r="L12" s="18">
        <v>12</v>
      </c>
    </row>
    <row r="13" spans="1:13" s="25" customFormat="1" ht="54" customHeight="1">
      <c r="A13" s="20" t="s">
        <v>48</v>
      </c>
      <c r="B13" s="21"/>
      <c r="C13" s="22"/>
      <c r="D13" s="23" t="s">
        <v>49</v>
      </c>
      <c r="E13" s="21"/>
      <c r="F13" s="21"/>
      <c r="G13" s="24">
        <f>G14</f>
        <v>0</v>
      </c>
      <c r="H13" s="24">
        <f aca="true" t="shared" si="0" ref="H13:K15">H14</f>
        <v>0</v>
      </c>
      <c r="I13" s="24">
        <f t="shared" si="0"/>
        <v>2810000</v>
      </c>
      <c r="J13" s="24">
        <f t="shared" si="0"/>
        <v>0</v>
      </c>
      <c r="K13" s="24">
        <f t="shared" si="0"/>
        <v>2810000</v>
      </c>
      <c r="L13" s="21"/>
      <c r="M13" s="3"/>
    </row>
    <row r="14" spans="1:13" s="25" customFormat="1" ht="51" customHeight="1">
      <c r="A14" s="26" t="s">
        <v>50</v>
      </c>
      <c r="B14" s="27"/>
      <c r="C14" s="22"/>
      <c r="D14" s="28" t="s">
        <v>49</v>
      </c>
      <c r="E14" s="21"/>
      <c r="F14" s="21"/>
      <c r="G14" s="29">
        <f>G15</f>
        <v>0</v>
      </c>
      <c r="H14" s="29">
        <f t="shared" si="0"/>
        <v>0</v>
      </c>
      <c r="I14" s="29">
        <f t="shared" si="0"/>
        <v>2810000</v>
      </c>
      <c r="J14" s="29">
        <f t="shared" si="0"/>
        <v>0</v>
      </c>
      <c r="K14" s="29">
        <f t="shared" si="0"/>
        <v>2810000</v>
      </c>
      <c r="L14" s="21"/>
      <c r="M14" s="3"/>
    </row>
    <row r="15" spans="1:13" s="25" customFormat="1" ht="89.25" customHeight="1">
      <c r="A15" s="30" t="s">
        <v>53</v>
      </c>
      <c r="B15" s="20">
        <v>8110</v>
      </c>
      <c r="C15" s="30" t="s">
        <v>51</v>
      </c>
      <c r="D15" s="23" t="s">
        <v>52</v>
      </c>
      <c r="E15" s="21"/>
      <c r="F15" s="21"/>
      <c r="G15" s="24">
        <f>G16</f>
        <v>0</v>
      </c>
      <c r="H15" s="24">
        <f t="shared" si="0"/>
        <v>0</v>
      </c>
      <c r="I15" s="24">
        <f t="shared" si="0"/>
        <v>2810000</v>
      </c>
      <c r="J15" s="24">
        <f t="shared" si="0"/>
        <v>0</v>
      </c>
      <c r="K15" s="24">
        <f t="shared" si="0"/>
        <v>2810000</v>
      </c>
      <c r="L15" s="21"/>
      <c r="M15" s="3"/>
    </row>
    <row r="16" spans="1:13" s="25" customFormat="1" ht="92.25" customHeight="1">
      <c r="A16" s="21"/>
      <c r="B16" s="21"/>
      <c r="C16" s="21"/>
      <c r="D16" s="21"/>
      <c r="E16" s="31" t="s">
        <v>54</v>
      </c>
      <c r="F16" s="21">
        <v>2023</v>
      </c>
      <c r="G16" s="32"/>
      <c r="H16" s="32"/>
      <c r="I16" s="32">
        <v>2810000</v>
      </c>
      <c r="J16" s="32"/>
      <c r="K16" s="32">
        <f>I16+J16</f>
        <v>2810000</v>
      </c>
      <c r="L16" s="21"/>
      <c r="M16" s="3"/>
    </row>
    <row r="17" spans="1:13" s="25" customFormat="1" ht="57" customHeight="1">
      <c r="A17" s="20">
        <v>1200000</v>
      </c>
      <c r="B17" s="21"/>
      <c r="C17" s="22"/>
      <c r="D17" s="23" t="s">
        <v>9</v>
      </c>
      <c r="E17" s="21"/>
      <c r="F17" s="21"/>
      <c r="G17" s="24">
        <f>G18</f>
        <v>484206395</v>
      </c>
      <c r="H17" s="24">
        <f>H18</f>
        <v>268583421</v>
      </c>
      <c r="I17" s="24">
        <f>I18</f>
        <v>61993954</v>
      </c>
      <c r="J17" s="24">
        <f>J18</f>
        <v>8940110</v>
      </c>
      <c r="K17" s="24">
        <f>K18</f>
        <v>70934064</v>
      </c>
      <c r="L17" s="21"/>
      <c r="M17" s="3"/>
    </row>
    <row r="18" spans="1:13" s="25" customFormat="1" ht="66.75" customHeight="1">
      <c r="A18" s="26">
        <v>1210000</v>
      </c>
      <c r="B18" s="27"/>
      <c r="C18" s="22"/>
      <c r="D18" s="28" t="s">
        <v>70</v>
      </c>
      <c r="E18" s="21"/>
      <c r="F18" s="21"/>
      <c r="G18" s="29">
        <f>G20+G42+G49</f>
        <v>484206395</v>
      </c>
      <c r="H18" s="29">
        <f>H20+H42+H49</f>
        <v>268583421</v>
      </c>
      <c r="I18" s="29">
        <f>I20+I42+I49</f>
        <v>61993954</v>
      </c>
      <c r="J18" s="29">
        <f>J20+J42+J49</f>
        <v>8940110</v>
      </c>
      <c r="K18" s="29">
        <f>K20+K42+K49</f>
        <v>70934064</v>
      </c>
      <c r="L18" s="21"/>
      <c r="M18" s="3"/>
    </row>
    <row r="19" spans="1:13" s="39" customFormat="1" ht="148.5" customHeight="1">
      <c r="A19" s="33"/>
      <c r="B19" s="34"/>
      <c r="C19" s="35"/>
      <c r="D19" s="36" t="s">
        <v>73</v>
      </c>
      <c r="E19" s="18"/>
      <c r="F19" s="18"/>
      <c r="G19" s="37">
        <f>G21</f>
        <v>0</v>
      </c>
      <c r="H19" s="37">
        <f>H21</f>
        <v>0</v>
      </c>
      <c r="I19" s="37">
        <f>I21</f>
        <v>7344000</v>
      </c>
      <c r="J19" s="37">
        <f>J21</f>
        <v>0</v>
      </c>
      <c r="K19" s="37">
        <f>K21</f>
        <v>7344000</v>
      </c>
      <c r="L19" s="18"/>
      <c r="M19" s="38"/>
    </row>
    <row r="20" spans="1:13" s="25" customFormat="1" ht="67.5" customHeight="1">
      <c r="A20" s="20">
        <v>1217310</v>
      </c>
      <c r="B20" s="20">
        <v>7310</v>
      </c>
      <c r="C20" s="30" t="s">
        <v>21</v>
      </c>
      <c r="D20" s="23" t="s">
        <v>68</v>
      </c>
      <c r="E20" s="21"/>
      <c r="F20" s="21"/>
      <c r="G20" s="24">
        <f>SUM(G22:G41)-G35</f>
        <v>470744388</v>
      </c>
      <c r="H20" s="24">
        <f>SUM(H22:H41)-H35</f>
        <v>255121414</v>
      </c>
      <c r="I20" s="24">
        <f>SUM(I22:I41)-I35</f>
        <v>50990954</v>
      </c>
      <c r="J20" s="24">
        <f>SUM(J22:J41)-J35</f>
        <v>4700000</v>
      </c>
      <c r="K20" s="24">
        <f>SUM(K22:K41)-K35</f>
        <v>55690954</v>
      </c>
      <c r="L20" s="21"/>
      <c r="M20" s="40"/>
    </row>
    <row r="21" spans="1:13" s="45" customFormat="1" ht="118.5" customHeight="1">
      <c r="A21" s="41"/>
      <c r="B21" s="41"/>
      <c r="C21" s="42"/>
      <c r="D21" s="43" t="s">
        <v>73</v>
      </c>
      <c r="E21" s="41"/>
      <c r="F21" s="41"/>
      <c r="G21" s="44">
        <f>G35</f>
        <v>0</v>
      </c>
      <c r="H21" s="44">
        <f>H35</f>
        <v>0</v>
      </c>
      <c r="I21" s="44">
        <f>I35</f>
        <v>7344000</v>
      </c>
      <c r="J21" s="44">
        <f>J35</f>
        <v>0</v>
      </c>
      <c r="K21" s="44">
        <f>K35</f>
        <v>7344000</v>
      </c>
      <c r="L21" s="41"/>
      <c r="M21" s="40"/>
    </row>
    <row r="22" spans="1:13" s="25" customFormat="1" ht="63" customHeight="1">
      <c r="A22" s="21"/>
      <c r="B22" s="21"/>
      <c r="C22" s="21"/>
      <c r="D22" s="21"/>
      <c r="E22" s="31" t="s">
        <v>71</v>
      </c>
      <c r="F22" s="21" t="s">
        <v>35</v>
      </c>
      <c r="G22" s="32">
        <v>1033297</v>
      </c>
      <c r="H22" s="32">
        <v>1033297</v>
      </c>
      <c r="I22" s="32">
        <v>84134</v>
      </c>
      <c r="J22" s="32"/>
      <c r="K22" s="32">
        <f aca="true" t="shared" si="1" ref="K22:K41">I22+J22</f>
        <v>84134</v>
      </c>
      <c r="L22" s="21">
        <v>8.1</v>
      </c>
      <c r="M22" s="40"/>
    </row>
    <row r="23" spans="1:13" s="25" customFormat="1" ht="66.75" customHeight="1">
      <c r="A23" s="21"/>
      <c r="B23" s="21"/>
      <c r="C23" s="21"/>
      <c r="D23" s="21"/>
      <c r="E23" s="31" t="s">
        <v>36</v>
      </c>
      <c r="F23" s="21" t="s">
        <v>37</v>
      </c>
      <c r="G23" s="32">
        <v>14087743</v>
      </c>
      <c r="H23" s="32">
        <v>14087743</v>
      </c>
      <c r="I23" s="32">
        <v>13302</v>
      </c>
      <c r="J23" s="32"/>
      <c r="K23" s="32">
        <f t="shared" si="1"/>
        <v>13302</v>
      </c>
      <c r="L23" s="21">
        <v>100</v>
      </c>
      <c r="M23" s="40"/>
    </row>
    <row r="24" spans="1:13" s="25" customFormat="1" ht="82.5" customHeight="1">
      <c r="A24" s="21"/>
      <c r="B24" s="21"/>
      <c r="C24" s="21"/>
      <c r="D24" s="21"/>
      <c r="E24" s="31" t="s">
        <v>38</v>
      </c>
      <c r="F24" s="21" t="s">
        <v>39</v>
      </c>
      <c r="G24" s="32"/>
      <c r="H24" s="32"/>
      <c r="I24" s="32">
        <v>16531</v>
      </c>
      <c r="J24" s="32"/>
      <c r="K24" s="32">
        <f t="shared" si="1"/>
        <v>16531</v>
      </c>
      <c r="L24" s="21"/>
      <c r="M24" s="40"/>
    </row>
    <row r="25" spans="1:13" s="25" customFormat="1" ht="78.75">
      <c r="A25" s="21"/>
      <c r="B25" s="21"/>
      <c r="C25" s="21"/>
      <c r="D25" s="21"/>
      <c r="E25" s="31" t="s">
        <v>65</v>
      </c>
      <c r="F25" s="21">
        <v>2023</v>
      </c>
      <c r="G25" s="32"/>
      <c r="H25" s="32"/>
      <c r="I25" s="32">
        <v>100000</v>
      </c>
      <c r="J25" s="32"/>
      <c r="K25" s="32">
        <f t="shared" si="1"/>
        <v>100000</v>
      </c>
      <c r="L25" s="21"/>
      <c r="M25" s="40"/>
    </row>
    <row r="26" spans="1:13" s="25" customFormat="1" ht="63">
      <c r="A26" s="21"/>
      <c r="B26" s="21"/>
      <c r="C26" s="21"/>
      <c r="D26" s="21"/>
      <c r="E26" s="31" t="s">
        <v>66</v>
      </c>
      <c r="F26" s="21">
        <v>2023</v>
      </c>
      <c r="G26" s="32">
        <v>39883138</v>
      </c>
      <c r="H26" s="32">
        <v>39883138</v>
      </c>
      <c r="I26" s="32">
        <v>3000000</v>
      </c>
      <c r="J26" s="32"/>
      <c r="K26" s="32">
        <f t="shared" si="1"/>
        <v>3000000</v>
      </c>
      <c r="L26" s="21">
        <v>7.5</v>
      </c>
      <c r="M26" s="40"/>
    </row>
    <row r="27" spans="1:13" s="25" customFormat="1" ht="78.75">
      <c r="A27" s="21"/>
      <c r="B27" s="21"/>
      <c r="C27" s="21"/>
      <c r="D27" s="21"/>
      <c r="E27" s="31" t="s">
        <v>79</v>
      </c>
      <c r="F27" s="21">
        <v>2023</v>
      </c>
      <c r="G27" s="32"/>
      <c r="H27" s="32"/>
      <c r="I27" s="32">
        <v>300000</v>
      </c>
      <c r="J27" s="32">
        <v>-100000</v>
      </c>
      <c r="K27" s="32">
        <f t="shared" si="1"/>
        <v>200000</v>
      </c>
      <c r="L27" s="21"/>
      <c r="M27" s="40"/>
    </row>
    <row r="28" spans="1:13" s="25" customFormat="1" ht="31.5">
      <c r="A28" s="21"/>
      <c r="B28" s="21"/>
      <c r="C28" s="21"/>
      <c r="D28" s="21"/>
      <c r="E28" s="31" t="s">
        <v>60</v>
      </c>
      <c r="F28" s="21" t="s">
        <v>39</v>
      </c>
      <c r="G28" s="32">
        <v>2908994</v>
      </c>
      <c r="H28" s="32">
        <v>2908994</v>
      </c>
      <c r="I28" s="32">
        <v>48840</v>
      </c>
      <c r="J28" s="32"/>
      <c r="K28" s="32">
        <f t="shared" si="1"/>
        <v>48840</v>
      </c>
      <c r="L28" s="21">
        <v>12.7</v>
      </c>
      <c r="M28" s="40"/>
    </row>
    <row r="29" spans="1:13" s="25" customFormat="1" ht="64.5" customHeight="1">
      <c r="A29" s="21"/>
      <c r="B29" s="21"/>
      <c r="C29" s="21"/>
      <c r="D29" s="21"/>
      <c r="E29" s="31" t="s">
        <v>47</v>
      </c>
      <c r="F29" s="21" t="s">
        <v>27</v>
      </c>
      <c r="G29" s="32">
        <v>3758772</v>
      </c>
      <c r="H29" s="32">
        <v>3758772</v>
      </c>
      <c r="I29" s="32">
        <f>132396+3316301-85000</f>
        <v>3363697</v>
      </c>
      <c r="J29" s="32">
        <v>-120000</v>
      </c>
      <c r="K29" s="32">
        <f t="shared" si="1"/>
        <v>3243697</v>
      </c>
      <c r="L29" s="21">
        <v>86.3</v>
      </c>
      <c r="M29" s="40"/>
    </row>
    <row r="30" spans="1:13" s="25" customFormat="1" ht="63">
      <c r="A30" s="21"/>
      <c r="B30" s="21"/>
      <c r="C30" s="21"/>
      <c r="D30" s="21"/>
      <c r="E30" s="31" t="s">
        <v>55</v>
      </c>
      <c r="F30" s="21">
        <v>2023</v>
      </c>
      <c r="G30" s="32"/>
      <c r="H30" s="32"/>
      <c r="I30" s="32">
        <f>400000+7100000</f>
        <v>7500000</v>
      </c>
      <c r="J30" s="32"/>
      <c r="K30" s="32">
        <f t="shared" si="1"/>
        <v>7500000</v>
      </c>
      <c r="L30" s="21"/>
      <c r="M30" s="40"/>
    </row>
    <row r="31" spans="1:13" s="25" customFormat="1" ht="63">
      <c r="A31" s="21"/>
      <c r="B31" s="21"/>
      <c r="C31" s="21"/>
      <c r="D31" s="21"/>
      <c r="E31" s="31" t="s">
        <v>61</v>
      </c>
      <c r="F31" s="21">
        <v>2023</v>
      </c>
      <c r="G31" s="32"/>
      <c r="H31" s="32"/>
      <c r="I31" s="32">
        <v>5000000</v>
      </c>
      <c r="J31" s="32">
        <v>-5000000</v>
      </c>
      <c r="K31" s="32">
        <f>I31+J31</f>
        <v>0</v>
      </c>
      <c r="L31" s="21"/>
      <c r="M31" s="40"/>
    </row>
    <row r="32" spans="1:13" s="25" customFormat="1" ht="78.75">
      <c r="A32" s="21"/>
      <c r="B32" s="21"/>
      <c r="C32" s="21"/>
      <c r="D32" s="21"/>
      <c r="E32" s="31" t="s">
        <v>101</v>
      </c>
      <c r="F32" s="21">
        <v>2023</v>
      </c>
      <c r="G32" s="32">
        <v>20637954</v>
      </c>
      <c r="H32" s="32">
        <v>5014980</v>
      </c>
      <c r="I32" s="32"/>
      <c r="J32" s="32">
        <f>5000000-1000000</f>
        <v>4000000</v>
      </c>
      <c r="K32" s="32">
        <f>I32+J32</f>
        <v>4000000</v>
      </c>
      <c r="L32" s="21">
        <v>100</v>
      </c>
      <c r="M32" s="40"/>
    </row>
    <row r="33" spans="1:13" s="25" customFormat="1" ht="51" customHeight="1">
      <c r="A33" s="21"/>
      <c r="B33" s="21"/>
      <c r="C33" s="21"/>
      <c r="D33" s="21"/>
      <c r="E33" s="31" t="s">
        <v>84</v>
      </c>
      <c r="F33" s="21" t="s">
        <v>100</v>
      </c>
      <c r="G33" s="32">
        <v>280049866</v>
      </c>
      <c r="H33" s="32">
        <v>80049866</v>
      </c>
      <c r="I33" s="32">
        <v>400000</v>
      </c>
      <c r="J33" s="32">
        <v>2700000</v>
      </c>
      <c r="K33" s="32">
        <f>I33+J33</f>
        <v>3100000</v>
      </c>
      <c r="L33" s="21">
        <v>72.5</v>
      </c>
      <c r="M33" s="40"/>
    </row>
    <row r="34" spans="1:13" s="25" customFormat="1" ht="82.5" customHeight="1">
      <c r="A34" s="21"/>
      <c r="B34" s="21"/>
      <c r="C34" s="21"/>
      <c r="D34" s="21"/>
      <c r="E34" s="31" t="s">
        <v>69</v>
      </c>
      <c r="F34" s="21" t="s">
        <v>14</v>
      </c>
      <c r="G34" s="32">
        <v>30385768</v>
      </c>
      <c r="H34" s="32">
        <v>30385768</v>
      </c>
      <c r="I34" s="32">
        <f>248551+500000+15000000+9850000</f>
        <v>25598551</v>
      </c>
      <c r="J34" s="32">
        <f>-1500000-63000</f>
        <v>-1563000</v>
      </c>
      <c r="K34" s="32">
        <f t="shared" si="1"/>
        <v>24035551</v>
      </c>
      <c r="L34" s="21">
        <v>100</v>
      </c>
      <c r="M34" s="40"/>
    </row>
    <row r="35" spans="1:13" s="48" customFormat="1" ht="102" customHeight="1">
      <c r="A35" s="34"/>
      <c r="B35" s="34"/>
      <c r="C35" s="34"/>
      <c r="D35" s="34"/>
      <c r="E35" s="46" t="s">
        <v>73</v>
      </c>
      <c r="F35" s="34"/>
      <c r="G35" s="47"/>
      <c r="H35" s="47"/>
      <c r="I35" s="47">
        <v>7344000</v>
      </c>
      <c r="J35" s="47"/>
      <c r="K35" s="47">
        <f t="shared" si="1"/>
        <v>7344000</v>
      </c>
      <c r="L35" s="34"/>
      <c r="M35" s="40"/>
    </row>
    <row r="36" spans="1:13" s="25" customFormat="1" ht="121.5" customHeight="1">
      <c r="A36" s="21"/>
      <c r="B36" s="21"/>
      <c r="C36" s="21"/>
      <c r="D36" s="21"/>
      <c r="E36" s="31" t="s">
        <v>87</v>
      </c>
      <c r="F36" s="21" t="s">
        <v>14</v>
      </c>
      <c r="G36" s="32">
        <v>18603784</v>
      </c>
      <c r="H36" s="32">
        <v>18603784</v>
      </c>
      <c r="I36" s="32">
        <f>17518+50587</f>
        <v>68105</v>
      </c>
      <c r="J36" s="32"/>
      <c r="K36" s="32">
        <f t="shared" si="1"/>
        <v>68105</v>
      </c>
      <c r="L36" s="21">
        <v>74.9</v>
      </c>
      <c r="M36" s="40"/>
    </row>
    <row r="37" spans="1:13" s="25" customFormat="1" ht="78" customHeight="1">
      <c r="A37" s="21"/>
      <c r="B37" s="21"/>
      <c r="C37" s="21"/>
      <c r="D37" s="21"/>
      <c r="E37" s="31" t="s">
        <v>76</v>
      </c>
      <c r="F37" s="21" t="s">
        <v>102</v>
      </c>
      <c r="G37" s="32">
        <v>26096710</v>
      </c>
      <c r="H37" s="32">
        <v>26096710</v>
      </c>
      <c r="I37" s="32">
        <f>5000000+380700+14000000-15000000</f>
        <v>4380700</v>
      </c>
      <c r="J37" s="32">
        <v>4600000</v>
      </c>
      <c r="K37" s="32">
        <f t="shared" si="1"/>
        <v>8980700</v>
      </c>
      <c r="L37" s="21">
        <v>58.1</v>
      </c>
      <c r="M37" s="40"/>
    </row>
    <row r="38" spans="1:13" s="25" customFormat="1" ht="78" customHeight="1">
      <c r="A38" s="21"/>
      <c r="B38" s="21"/>
      <c r="C38" s="21"/>
      <c r="D38" s="21"/>
      <c r="E38" s="31" t="s">
        <v>63</v>
      </c>
      <c r="F38" s="21" t="s">
        <v>14</v>
      </c>
      <c r="G38" s="32">
        <v>16954259</v>
      </c>
      <c r="H38" s="32">
        <v>16954259</v>
      </c>
      <c r="I38" s="32">
        <v>85000</v>
      </c>
      <c r="J38" s="32"/>
      <c r="K38" s="32">
        <f t="shared" si="1"/>
        <v>85000</v>
      </c>
      <c r="L38" s="21">
        <v>74.6</v>
      </c>
      <c r="M38" s="40"/>
    </row>
    <row r="39" spans="1:13" s="25" customFormat="1" ht="81" customHeight="1">
      <c r="A39" s="21"/>
      <c r="B39" s="21"/>
      <c r="C39" s="21"/>
      <c r="D39" s="21"/>
      <c r="E39" s="31" t="s">
        <v>40</v>
      </c>
      <c r="F39" s="21" t="s">
        <v>39</v>
      </c>
      <c r="G39" s="32">
        <v>16344103</v>
      </c>
      <c r="H39" s="32">
        <v>16344103</v>
      </c>
      <c r="I39" s="32">
        <v>8748</v>
      </c>
      <c r="J39" s="32"/>
      <c r="K39" s="32">
        <f t="shared" si="1"/>
        <v>8748</v>
      </c>
      <c r="L39" s="21">
        <v>5.2</v>
      </c>
      <c r="M39" s="40"/>
    </row>
    <row r="40" spans="1:13" s="25" customFormat="1" ht="108" customHeight="1">
      <c r="A40" s="21"/>
      <c r="B40" s="21"/>
      <c r="C40" s="21"/>
      <c r="D40" s="21"/>
      <c r="E40" s="31" t="s">
        <v>41</v>
      </c>
      <c r="F40" s="21" t="s">
        <v>27</v>
      </c>
      <c r="G40" s="32"/>
      <c r="H40" s="32"/>
      <c r="I40" s="32">
        <f>339606+683740</f>
        <v>1023346</v>
      </c>
      <c r="J40" s="32"/>
      <c r="K40" s="32">
        <f t="shared" si="1"/>
        <v>1023346</v>
      </c>
      <c r="L40" s="21"/>
      <c r="M40" s="40"/>
    </row>
    <row r="41" spans="1:13" s="25" customFormat="1" ht="49.5" customHeight="1">
      <c r="A41" s="21"/>
      <c r="B41" s="21"/>
      <c r="C41" s="21"/>
      <c r="D41" s="21"/>
      <c r="E41" s="31" t="s">
        <v>98</v>
      </c>
      <c r="F41" s="21">
        <v>2023</v>
      </c>
      <c r="G41" s="32"/>
      <c r="H41" s="32"/>
      <c r="I41" s="32"/>
      <c r="J41" s="32">
        <v>183000</v>
      </c>
      <c r="K41" s="32">
        <f t="shared" si="1"/>
        <v>183000</v>
      </c>
      <c r="L41" s="21"/>
      <c r="M41" s="40"/>
    </row>
    <row r="42" spans="1:13" s="25" customFormat="1" ht="48.75" customHeight="1">
      <c r="A42" s="20">
        <v>1217330</v>
      </c>
      <c r="B42" s="20">
        <v>7330</v>
      </c>
      <c r="C42" s="30" t="s">
        <v>21</v>
      </c>
      <c r="D42" s="23" t="s">
        <v>11</v>
      </c>
      <c r="E42" s="31"/>
      <c r="F42" s="21"/>
      <c r="G42" s="24">
        <f>SUM(G43:G48)</f>
        <v>4221897</v>
      </c>
      <c r="H42" s="24">
        <f>SUM(H43:H48)</f>
        <v>4221897</v>
      </c>
      <c r="I42" s="24">
        <f>SUM(I43:I48)</f>
        <v>6003000</v>
      </c>
      <c r="J42" s="24">
        <f>SUM(J43:J48)</f>
        <v>0</v>
      </c>
      <c r="K42" s="24">
        <f>SUM(K43:K48)</f>
        <v>6003000</v>
      </c>
      <c r="L42" s="21"/>
      <c r="M42" s="40"/>
    </row>
    <row r="43" spans="1:13" s="25" customFormat="1" ht="72" customHeight="1">
      <c r="A43" s="21"/>
      <c r="B43" s="21"/>
      <c r="C43" s="21"/>
      <c r="D43" s="21"/>
      <c r="E43" s="31" t="s">
        <v>88</v>
      </c>
      <c r="F43" s="21">
        <v>2023</v>
      </c>
      <c r="G43" s="32"/>
      <c r="H43" s="32"/>
      <c r="I43" s="32">
        <f>600000+4000000</f>
        <v>4600000</v>
      </c>
      <c r="J43" s="32"/>
      <c r="K43" s="32">
        <f aca="true" t="shared" si="2" ref="K43:K48">I43+J43</f>
        <v>4600000</v>
      </c>
      <c r="L43" s="21"/>
      <c r="M43" s="40"/>
    </row>
    <row r="44" spans="1:13" s="25" customFormat="1" ht="42" customHeight="1">
      <c r="A44" s="21"/>
      <c r="B44" s="21"/>
      <c r="C44" s="21"/>
      <c r="D44" s="21"/>
      <c r="E44" s="31" t="s">
        <v>67</v>
      </c>
      <c r="F44" s="21">
        <v>2023</v>
      </c>
      <c r="G44" s="32"/>
      <c r="H44" s="32"/>
      <c r="I44" s="32">
        <v>300000</v>
      </c>
      <c r="J44" s="32"/>
      <c r="K44" s="32">
        <f t="shared" si="2"/>
        <v>300000</v>
      </c>
      <c r="L44" s="21"/>
      <c r="M44" s="40"/>
    </row>
    <row r="45" spans="1:13" s="25" customFormat="1" ht="73.5" customHeight="1">
      <c r="A45" s="21"/>
      <c r="B45" s="21"/>
      <c r="C45" s="21"/>
      <c r="D45" s="21"/>
      <c r="E45" s="31" t="s">
        <v>89</v>
      </c>
      <c r="F45" s="21" t="s">
        <v>42</v>
      </c>
      <c r="G45" s="32">
        <v>490430</v>
      </c>
      <c r="H45" s="32">
        <v>490430</v>
      </c>
      <c r="I45" s="32">
        <v>76000</v>
      </c>
      <c r="J45" s="32"/>
      <c r="K45" s="32">
        <f t="shared" si="2"/>
        <v>76000</v>
      </c>
      <c r="L45" s="21">
        <v>100</v>
      </c>
      <c r="M45" s="40"/>
    </row>
    <row r="46" spans="1:13" s="25" customFormat="1" ht="69.75" customHeight="1">
      <c r="A46" s="21"/>
      <c r="B46" s="21"/>
      <c r="C46" s="21"/>
      <c r="D46" s="21"/>
      <c r="E46" s="31" t="s">
        <v>74</v>
      </c>
      <c r="F46" s="21">
        <v>2023</v>
      </c>
      <c r="G46" s="32"/>
      <c r="H46" s="32"/>
      <c r="I46" s="32">
        <v>500000</v>
      </c>
      <c r="J46" s="32"/>
      <c r="K46" s="32">
        <f t="shared" si="2"/>
        <v>500000</v>
      </c>
      <c r="L46" s="21"/>
      <c r="M46" s="40"/>
    </row>
    <row r="47" spans="1:13" s="25" customFormat="1" ht="77.25" customHeight="1">
      <c r="A47" s="21"/>
      <c r="B47" s="21"/>
      <c r="C47" s="21"/>
      <c r="D47" s="21"/>
      <c r="E47" s="31" t="s">
        <v>75</v>
      </c>
      <c r="F47" s="21">
        <v>2023</v>
      </c>
      <c r="G47" s="32"/>
      <c r="H47" s="32"/>
      <c r="I47" s="32">
        <v>207000</v>
      </c>
      <c r="J47" s="32"/>
      <c r="K47" s="32">
        <f t="shared" si="2"/>
        <v>207000</v>
      </c>
      <c r="L47" s="21"/>
      <c r="M47" s="40"/>
    </row>
    <row r="48" spans="1:13" s="25" customFormat="1" ht="48" customHeight="1">
      <c r="A48" s="21"/>
      <c r="B48" s="21"/>
      <c r="C48" s="21"/>
      <c r="D48" s="21"/>
      <c r="E48" s="31" t="s">
        <v>77</v>
      </c>
      <c r="F48" s="21" t="s">
        <v>15</v>
      </c>
      <c r="G48" s="32">
        <v>3731467</v>
      </c>
      <c r="H48" s="32">
        <v>3731467</v>
      </c>
      <c r="I48" s="32">
        <f>200000+120000</f>
        <v>320000</v>
      </c>
      <c r="J48" s="32"/>
      <c r="K48" s="32">
        <f t="shared" si="2"/>
        <v>320000</v>
      </c>
      <c r="L48" s="49">
        <v>66.7</v>
      </c>
      <c r="M48" s="40"/>
    </row>
    <row r="49" spans="1:13" s="25" customFormat="1" ht="54" customHeight="1">
      <c r="A49" s="20">
        <v>1217340</v>
      </c>
      <c r="B49" s="20">
        <v>7340</v>
      </c>
      <c r="C49" s="30" t="s">
        <v>21</v>
      </c>
      <c r="D49" s="23" t="s">
        <v>57</v>
      </c>
      <c r="E49" s="31"/>
      <c r="F49" s="21"/>
      <c r="G49" s="24">
        <f>G50</f>
        <v>9240110</v>
      </c>
      <c r="H49" s="24">
        <f>H50</f>
        <v>9240110</v>
      </c>
      <c r="I49" s="24">
        <f>I50</f>
        <v>5000000</v>
      </c>
      <c r="J49" s="24">
        <f>J50</f>
        <v>4240110</v>
      </c>
      <c r="K49" s="24">
        <f>K50</f>
        <v>9240110</v>
      </c>
      <c r="L49" s="21"/>
      <c r="M49" s="40"/>
    </row>
    <row r="50" spans="1:13" s="25" customFormat="1" ht="67.5" customHeight="1">
      <c r="A50" s="21"/>
      <c r="B50" s="21"/>
      <c r="C50" s="21"/>
      <c r="D50" s="21"/>
      <c r="E50" s="31" t="s">
        <v>90</v>
      </c>
      <c r="F50" s="21">
        <v>2023</v>
      </c>
      <c r="G50" s="32">
        <v>9240110</v>
      </c>
      <c r="H50" s="32">
        <v>9240110</v>
      </c>
      <c r="I50" s="32">
        <v>5000000</v>
      </c>
      <c r="J50" s="32">
        <v>4240110</v>
      </c>
      <c r="K50" s="32">
        <f>I50+J50</f>
        <v>9240110</v>
      </c>
      <c r="L50" s="21">
        <v>100</v>
      </c>
      <c r="M50" s="40"/>
    </row>
    <row r="51" spans="1:13" s="25" customFormat="1" ht="74.25" customHeight="1">
      <c r="A51" s="20">
        <v>1500000</v>
      </c>
      <c r="B51" s="21"/>
      <c r="C51" s="21"/>
      <c r="D51" s="23" t="s">
        <v>12</v>
      </c>
      <c r="E51" s="21"/>
      <c r="F51" s="21"/>
      <c r="G51" s="24">
        <f>G52</f>
        <v>387859243</v>
      </c>
      <c r="H51" s="24">
        <f>H52</f>
        <v>333574715</v>
      </c>
      <c r="I51" s="24">
        <f>I52</f>
        <v>82026644</v>
      </c>
      <c r="J51" s="24">
        <f>J52</f>
        <v>1416561</v>
      </c>
      <c r="K51" s="24">
        <f>K52</f>
        <v>83443205</v>
      </c>
      <c r="L51" s="21"/>
      <c r="M51" s="40"/>
    </row>
    <row r="52" spans="1:13" s="25" customFormat="1" ht="86.25" customHeight="1">
      <c r="A52" s="26">
        <v>1510000</v>
      </c>
      <c r="B52" s="21"/>
      <c r="C52" s="21"/>
      <c r="D52" s="28" t="s">
        <v>83</v>
      </c>
      <c r="E52" s="21"/>
      <c r="F52" s="21"/>
      <c r="G52" s="29">
        <f>G59+G63+G73+G79+G81+G68+G71+G76+G54+G56</f>
        <v>387859243</v>
      </c>
      <c r="H52" s="29">
        <f>H59+H63+H73+H79+H81+H68+H71+H76+H54+H56</f>
        <v>333574715</v>
      </c>
      <c r="I52" s="29">
        <f>I59+I63+I73+I79+I81+I68+I71+I76+I54+I56</f>
        <v>82026644</v>
      </c>
      <c r="J52" s="29">
        <f>J59+J63+J73+J79+J81+J68+J71+J76+J54+J56</f>
        <v>1416561</v>
      </c>
      <c r="K52" s="29">
        <f>K59+K63+K73+K79+K81+K68+K71+K76+K54+K56</f>
        <v>83443205</v>
      </c>
      <c r="L52" s="21"/>
      <c r="M52" s="40"/>
    </row>
    <row r="53" spans="1:13" s="39" customFormat="1" ht="81" customHeight="1">
      <c r="A53" s="33"/>
      <c r="B53" s="18"/>
      <c r="C53" s="18"/>
      <c r="D53" s="36" t="s">
        <v>86</v>
      </c>
      <c r="E53" s="18"/>
      <c r="F53" s="18"/>
      <c r="G53" s="37">
        <f>G57</f>
        <v>0</v>
      </c>
      <c r="H53" s="37">
        <f>H57</f>
        <v>0</v>
      </c>
      <c r="I53" s="37">
        <f>I57</f>
        <v>6800000</v>
      </c>
      <c r="J53" s="37">
        <f>J57</f>
        <v>0</v>
      </c>
      <c r="K53" s="37">
        <f>K57</f>
        <v>6800000</v>
      </c>
      <c r="L53" s="18"/>
      <c r="M53" s="50"/>
    </row>
    <row r="54" spans="1:13" s="25" customFormat="1" ht="133.5" customHeight="1">
      <c r="A54" s="20">
        <v>1511261</v>
      </c>
      <c r="B54" s="20">
        <v>1261</v>
      </c>
      <c r="C54" s="30" t="s">
        <v>81</v>
      </c>
      <c r="D54" s="23" t="s">
        <v>80</v>
      </c>
      <c r="E54" s="21"/>
      <c r="F54" s="21"/>
      <c r="G54" s="24">
        <f>G55</f>
        <v>9724415</v>
      </c>
      <c r="H54" s="24">
        <f>H55</f>
        <v>2924415</v>
      </c>
      <c r="I54" s="24">
        <f>I55</f>
        <v>2924410</v>
      </c>
      <c r="J54" s="24">
        <f>J55</f>
        <v>0</v>
      </c>
      <c r="K54" s="24">
        <f>K55</f>
        <v>2924410</v>
      </c>
      <c r="L54" s="21"/>
      <c r="M54" s="40"/>
    </row>
    <row r="55" spans="1:13" s="25" customFormat="1" ht="90.75" customHeight="1">
      <c r="A55" s="26"/>
      <c r="B55" s="21"/>
      <c r="C55" s="21"/>
      <c r="D55" s="28"/>
      <c r="E55" s="31" t="s">
        <v>56</v>
      </c>
      <c r="F55" s="21">
        <v>2023</v>
      </c>
      <c r="G55" s="32">
        <v>9724415</v>
      </c>
      <c r="H55" s="32">
        <f>9724415-6800000</f>
        <v>2924415</v>
      </c>
      <c r="I55" s="32">
        <v>2924410</v>
      </c>
      <c r="J55" s="32"/>
      <c r="K55" s="32">
        <f>I55+J55</f>
        <v>2924410</v>
      </c>
      <c r="L55" s="51">
        <v>100</v>
      </c>
      <c r="M55" s="40"/>
    </row>
    <row r="56" spans="1:13" s="25" customFormat="1" ht="109.5" customHeight="1">
      <c r="A56" s="20">
        <v>1511262</v>
      </c>
      <c r="B56" s="20">
        <v>1262</v>
      </c>
      <c r="C56" s="30"/>
      <c r="D56" s="23" t="s">
        <v>82</v>
      </c>
      <c r="E56" s="21"/>
      <c r="F56" s="21"/>
      <c r="G56" s="24">
        <f>G58</f>
        <v>9724415</v>
      </c>
      <c r="H56" s="24">
        <f>H58</f>
        <v>0</v>
      </c>
      <c r="I56" s="24">
        <f>I58</f>
        <v>6800000</v>
      </c>
      <c r="J56" s="24">
        <f>J58</f>
        <v>0</v>
      </c>
      <c r="K56" s="24">
        <f>K58</f>
        <v>6800000</v>
      </c>
      <c r="L56" s="21"/>
      <c r="M56" s="40"/>
    </row>
    <row r="57" spans="1:13" s="54" customFormat="1" ht="69" customHeight="1">
      <c r="A57" s="41"/>
      <c r="B57" s="41"/>
      <c r="C57" s="42"/>
      <c r="D57" s="43" t="s">
        <v>86</v>
      </c>
      <c r="E57" s="52"/>
      <c r="F57" s="52"/>
      <c r="G57" s="44"/>
      <c r="H57" s="44"/>
      <c r="I57" s="44">
        <v>6800000</v>
      </c>
      <c r="J57" s="44"/>
      <c r="K57" s="44">
        <f>J57+I57</f>
        <v>6800000</v>
      </c>
      <c r="L57" s="52"/>
      <c r="M57" s="53"/>
    </row>
    <row r="58" spans="1:13" s="25" customFormat="1" ht="95.25" customHeight="1">
      <c r="A58" s="26"/>
      <c r="B58" s="21"/>
      <c r="C58" s="21"/>
      <c r="D58" s="28"/>
      <c r="E58" s="31" t="s">
        <v>56</v>
      </c>
      <c r="F58" s="21">
        <v>2023</v>
      </c>
      <c r="G58" s="32">
        <v>9724415</v>
      </c>
      <c r="H58" s="32"/>
      <c r="I58" s="32">
        <v>6800000</v>
      </c>
      <c r="J58" s="32"/>
      <c r="K58" s="32">
        <f>I58+J58</f>
        <v>6800000</v>
      </c>
      <c r="L58" s="51">
        <v>100</v>
      </c>
      <c r="M58" s="40"/>
    </row>
    <row r="59" spans="1:13" s="25" customFormat="1" ht="54" customHeight="1">
      <c r="A59" s="20">
        <v>1517310</v>
      </c>
      <c r="B59" s="20">
        <v>7310</v>
      </c>
      <c r="C59" s="30" t="s">
        <v>21</v>
      </c>
      <c r="D59" s="23" t="s">
        <v>10</v>
      </c>
      <c r="E59" s="21"/>
      <c r="F59" s="21"/>
      <c r="G59" s="24">
        <f>SUM(G60:G62)</f>
        <v>6660327</v>
      </c>
      <c r="H59" s="24">
        <f>SUM(H60:H62)</f>
        <v>6660327</v>
      </c>
      <c r="I59" s="24">
        <f>SUM(I60:I62)</f>
        <v>4643714</v>
      </c>
      <c r="J59" s="24">
        <f>SUM(J60:J62)</f>
        <v>1400000</v>
      </c>
      <c r="K59" s="24">
        <f>SUM(K60:K62)</f>
        <v>6043714</v>
      </c>
      <c r="L59" s="21"/>
      <c r="M59" s="40"/>
    </row>
    <row r="60" spans="1:13" s="25" customFormat="1" ht="65.25" customHeight="1">
      <c r="A60" s="21"/>
      <c r="B60" s="21"/>
      <c r="C60" s="21"/>
      <c r="D60" s="21"/>
      <c r="E60" s="31" t="s">
        <v>91</v>
      </c>
      <c r="F60" s="21">
        <v>2023</v>
      </c>
      <c r="G60" s="32">
        <v>1158957</v>
      </c>
      <c r="H60" s="32">
        <v>1158957</v>
      </c>
      <c r="I60" s="32">
        <v>200000</v>
      </c>
      <c r="J60" s="32">
        <v>900000</v>
      </c>
      <c r="K60" s="32">
        <f>I60+J60</f>
        <v>1100000</v>
      </c>
      <c r="L60" s="21">
        <v>94.9</v>
      </c>
      <c r="M60" s="40"/>
    </row>
    <row r="61" spans="1:13" s="25" customFormat="1" ht="48" customHeight="1">
      <c r="A61" s="21"/>
      <c r="B61" s="21"/>
      <c r="C61" s="21"/>
      <c r="D61" s="21"/>
      <c r="E61" s="31" t="s">
        <v>28</v>
      </c>
      <c r="F61" s="21" t="s">
        <v>27</v>
      </c>
      <c r="G61" s="32">
        <v>5501370</v>
      </c>
      <c r="H61" s="32">
        <v>5501370</v>
      </c>
      <c r="I61" s="32">
        <f>4000000+43714</f>
        <v>4043714</v>
      </c>
      <c r="J61" s="32">
        <v>500000</v>
      </c>
      <c r="K61" s="32">
        <f>I61+J61</f>
        <v>4543714</v>
      </c>
      <c r="L61" s="21">
        <v>83.4</v>
      </c>
      <c r="M61" s="40"/>
    </row>
    <row r="62" spans="1:13" s="25" customFormat="1" ht="52.5" customHeight="1">
      <c r="A62" s="21"/>
      <c r="B62" s="21"/>
      <c r="C62" s="21"/>
      <c r="D62" s="21"/>
      <c r="E62" s="31" t="s">
        <v>64</v>
      </c>
      <c r="F62" s="21">
        <v>2023</v>
      </c>
      <c r="G62" s="32"/>
      <c r="H62" s="32"/>
      <c r="I62" s="32">
        <f>200000+200000</f>
        <v>400000</v>
      </c>
      <c r="J62" s="32"/>
      <c r="K62" s="32">
        <f>I62+J62</f>
        <v>400000</v>
      </c>
      <c r="L62" s="21"/>
      <c r="M62" s="40"/>
    </row>
    <row r="63" spans="1:13" s="25" customFormat="1" ht="54" customHeight="1">
      <c r="A63" s="20">
        <v>1517321</v>
      </c>
      <c r="B63" s="20">
        <v>7321</v>
      </c>
      <c r="C63" s="30" t="s">
        <v>21</v>
      </c>
      <c r="D63" s="23" t="s">
        <v>13</v>
      </c>
      <c r="E63" s="21"/>
      <c r="F63" s="21"/>
      <c r="G63" s="24">
        <f>SUM(G64:G67)</f>
        <v>998730</v>
      </c>
      <c r="H63" s="24">
        <f>SUM(H64:H67)</f>
        <v>998730</v>
      </c>
      <c r="I63" s="24">
        <f>SUM(I64:I67)</f>
        <v>5004392</v>
      </c>
      <c r="J63" s="24">
        <f>SUM(J64:J67)</f>
        <v>-462985</v>
      </c>
      <c r="K63" s="24">
        <f>SUM(K64:K67)</f>
        <v>4541407</v>
      </c>
      <c r="L63" s="21"/>
      <c r="M63" s="40"/>
    </row>
    <row r="64" spans="1:13" s="25" customFormat="1" ht="72.75" customHeight="1">
      <c r="A64" s="21"/>
      <c r="B64" s="21"/>
      <c r="C64" s="21"/>
      <c r="D64" s="21"/>
      <c r="E64" s="31" t="s">
        <v>94</v>
      </c>
      <c r="F64" s="21" t="s">
        <v>27</v>
      </c>
      <c r="G64" s="32">
        <v>998730</v>
      </c>
      <c r="H64" s="32">
        <v>998730</v>
      </c>
      <c r="I64" s="32">
        <v>904392</v>
      </c>
      <c r="J64" s="32"/>
      <c r="K64" s="32">
        <f>I64+J64</f>
        <v>904392</v>
      </c>
      <c r="L64" s="21">
        <v>97.4</v>
      </c>
      <c r="M64" s="40"/>
    </row>
    <row r="65" spans="1:13" s="25" customFormat="1" ht="61.5" customHeight="1">
      <c r="A65" s="21"/>
      <c r="B65" s="21"/>
      <c r="C65" s="21"/>
      <c r="D65" s="21"/>
      <c r="E65" s="31" t="s">
        <v>78</v>
      </c>
      <c r="F65" s="21">
        <v>2023</v>
      </c>
      <c r="G65" s="32"/>
      <c r="H65" s="32"/>
      <c r="I65" s="32">
        <v>500000</v>
      </c>
      <c r="J65" s="32">
        <v>-500000</v>
      </c>
      <c r="K65" s="32">
        <f>I65+J65</f>
        <v>0</v>
      </c>
      <c r="L65" s="21"/>
      <c r="M65" s="40"/>
    </row>
    <row r="66" spans="1:13" s="25" customFormat="1" ht="114.75" customHeight="1">
      <c r="A66" s="21"/>
      <c r="B66" s="21"/>
      <c r="C66" s="21"/>
      <c r="D66" s="21"/>
      <c r="E66" s="31" t="s">
        <v>92</v>
      </c>
      <c r="F66" s="21">
        <v>2023</v>
      </c>
      <c r="G66" s="32"/>
      <c r="H66" s="32"/>
      <c r="I66" s="32">
        <f>1850000+1500000</f>
        <v>3350000</v>
      </c>
      <c r="J66" s="32"/>
      <c r="K66" s="32">
        <f>I66+J66</f>
        <v>3350000</v>
      </c>
      <c r="L66" s="21"/>
      <c r="M66" s="40"/>
    </row>
    <row r="67" spans="1:13" s="25" customFormat="1" ht="115.5" customHeight="1">
      <c r="A67" s="21"/>
      <c r="B67" s="21"/>
      <c r="C67" s="21"/>
      <c r="D67" s="21"/>
      <c r="E67" s="31" t="s">
        <v>85</v>
      </c>
      <c r="F67" s="21">
        <v>2023</v>
      </c>
      <c r="G67" s="32"/>
      <c r="H67" s="32"/>
      <c r="I67" s="32">
        <v>250000</v>
      </c>
      <c r="J67" s="32">
        <v>37015</v>
      </c>
      <c r="K67" s="32">
        <f>I67+J67</f>
        <v>287015</v>
      </c>
      <c r="L67" s="21"/>
      <c r="M67" s="40"/>
    </row>
    <row r="68" spans="1:13" s="25" customFormat="1" ht="44.25" customHeight="1">
      <c r="A68" s="20">
        <v>1517322</v>
      </c>
      <c r="B68" s="20">
        <v>7322</v>
      </c>
      <c r="C68" s="30" t="s">
        <v>21</v>
      </c>
      <c r="D68" s="23" t="s">
        <v>43</v>
      </c>
      <c r="E68" s="21"/>
      <c r="F68" s="21"/>
      <c r="G68" s="24">
        <f>G69+G70</f>
        <v>36829214</v>
      </c>
      <c r="H68" s="24">
        <f>H69+H70</f>
        <v>36829214</v>
      </c>
      <c r="I68" s="24">
        <f>I69+I70</f>
        <v>10571975</v>
      </c>
      <c r="J68" s="24">
        <f>J69+J70</f>
        <v>-1500000</v>
      </c>
      <c r="K68" s="24">
        <f>K69+K70</f>
        <v>9071975</v>
      </c>
      <c r="L68" s="49"/>
      <c r="M68" s="40"/>
    </row>
    <row r="69" spans="1:13" s="25" customFormat="1" ht="48" customHeight="1">
      <c r="A69" s="21"/>
      <c r="B69" s="21"/>
      <c r="C69" s="21"/>
      <c r="D69" s="21"/>
      <c r="E69" s="31" t="s">
        <v>44</v>
      </c>
      <c r="F69" s="21" t="s">
        <v>14</v>
      </c>
      <c r="G69" s="32">
        <v>36829214</v>
      </c>
      <c r="H69" s="32">
        <v>36829214</v>
      </c>
      <c r="I69" s="32">
        <f>71975+6900000+1200000</f>
        <v>8171975</v>
      </c>
      <c r="J69" s="32"/>
      <c r="K69" s="32">
        <f>J69+I69</f>
        <v>8171975</v>
      </c>
      <c r="L69" s="49">
        <v>92.1</v>
      </c>
      <c r="M69" s="40"/>
    </row>
    <row r="70" spans="1:13" s="25" customFormat="1" ht="99.75" customHeight="1">
      <c r="A70" s="21"/>
      <c r="B70" s="21"/>
      <c r="C70" s="21"/>
      <c r="D70" s="21"/>
      <c r="E70" s="31" t="s">
        <v>95</v>
      </c>
      <c r="F70" s="21">
        <v>2023</v>
      </c>
      <c r="G70" s="32"/>
      <c r="H70" s="32"/>
      <c r="I70" s="32">
        <f>400000+2000000</f>
        <v>2400000</v>
      </c>
      <c r="J70" s="32">
        <v>-1500000</v>
      </c>
      <c r="K70" s="32">
        <f>J70+I70</f>
        <v>900000</v>
      </c>
      <c r="L70" s="49"/>
      <c r="M70" s="40"/>
    </row>
    <row r="71" spans="1:13" s="25" customFormat="1" ht="66" customHeight="1">
      <c r="A71" s="20">
        <v>1517325</v>
      </c>
      <c r="B71" s="20">
        <v>7325</v>
      </c>
      <c r="C71" s="30" t="s">
        <v>21</v>
      </c>
      <c r="D71" s="23" t="s">
        <v>45</v>
      </c>
      <c r="E71" s="31"/>
      <c r="F71" s="21"/>
      <c r="G71" s="24">
        <f>G72</f>
        <v>50106555</v>
      </c>
      <c r="H71" s="24">
        <f>H72</f>
        <v>50106555</v>
      </c>
      <c r="I71" s="24">
        <f>I72</f>
        <v>293385</v>
      </c>
      <c r="J71" s="24">
        <f>J72</f>
        <v>0</v>
      </c>
      <c r="K71" s="24">
        <f>K72</f>
        <v>293385</v>
      </c>
      <c r="L71" s="49"/>
      <c r="M71" s="40"/>
    </row>
    <row r="72" spans="1:13" s="25" customFormat="1" ht="33.75" customHeight="1">
      <c r="A72" s="21"/>
      <c r="B72" s="21"/>
      <c r="C72" s="21"/>
      <c r="D72" s="21"/>
      <c r="E72" s="31" t="s">
        <v>46</v>
      </c>
      <c r="F72" s="21" t="s">
        <v>42</v>
      </c>
      <c r="G72" s="32">
        <v>50106555</v>
      </c>
      <c r="H72" s="32">
        <v>50106555</v>
      </c>
      <c r="I72" s="32">
        <v>293385</v>
      </c>
      <c r="J72" s="32"/>
      <c r="K72" s="32">
        <f>J72+I72</f>
        <v>293385</v>
      </c>
      <c r="L72" s="49">
        <v>2.4</v>
      </c>
      <c r="M72" s="40"/>
    </row>
    <row r="73" spans="1:13" s="25" customFormat="1" ht="50.25" customHeight="1">
      <c r="A73" s="20">
        <v>1517330</v>
      </c>
      <c r="B73" s="20">
        <v>7330</v>
      </c>
      <c r="C73" s="30" t="s">
        <v>21</v>
      </c>
      <c r="D73" s="23" t="s">
        <v>11</v>
      </c>
      <c r="E73" s="21"/>
      <c r="F73" s="21"/>
      <c r="G73" s="24">
        <f>SUM(G74:G75)</f>
        <v>118456992</v>
      </c>
      <c r="H73" s="24">
        <f>SUM(H74:H75)</f>
        <v>118456992</v>
      </c>
      <c r="I73" s="24">
        <f>SUM(I74:I75)</f>
        <v>12951473</v>
      </c>
      <c r="J73" s="24">
        <f>SUM(J74:J75)</f>
        <v>-4700000</v>
      </c>
      <c r="K73" s="24">
        <f>SUM(K74:K75)</f>
        <v>8251473</v>
      </c>
      <c r="L73" s="21"/>
      <c r="M73" s="40"/>
    </row>
    <row r="74" spans="1:13" s="25" customFormat="1" ht="48.75" customHeight="1">
      <c r="A74" s="21"/>
      <c r="B74" s="21"/>
      <c r="C74" s="21"/>
      <c r="D74" s="21"/>
      <c r="E74" s="31" t="s">
        <v>59</v>
      </c>
      <c r="F74" s="21" t="s">
        <v>15</v>
      </c>
      <c r="G74" s="32">
        <v>38244949</v>
      </c>
      <c r="H74" s="32">
        <v>38244949</v>
      </c>
      <c r="I74" s="32">
        <f>3000000+1951473</f>
        <v>4951473</v>
      </c>
      <c r="J74" s="32">
        <v>2300000</v>
      </c>
      <c r="K74" s="32">
        <f>I74+J74</f>
        <v>7251473</v>
      </c>
      <c r="L74" s="21">
        <v>90.1</v>
      </c>
      <c r="M74" s="40"/>
    </row>
    <row r="75" spans="1:13" s="25" customFormat="1" ht="87" customHeight="1">
      <c r="A75" s="21"/>
      <c r="B75" s="21"/>
      <c r="C75" s="21"/>
      <c r="D75" s="21"/>
      <c r="E75" s="31" t="s">
        <v>16</v>
      </c>
      <c r="F75" s="21" t="s">
        <v>17</v>
      </c>
      <c r="G75" s="32">
        <v>80212043</v>
      </c>
      <c r="H75" s="32">
        <v>80212043</v>
      </c>
      <c r="I75" s="32">
        <f>2000000+3000000+3000000</f>
        <v>8000000</v>
      </c>
      <c r="J75" s="32">
        <v>-7000000</v>
      </c>
      <c r="K75" s="32">
        <f>I75+J75</f>
        <v>1000000</v>
      </c>
      <c r="L75" s="49">
        <v>2.7</v>
      </c>
      <c r="M75" s="40"/>
    </row>
    <row r="76" spans="1:13" s="55" customFormat="1" ht="45" customHeight="1">
      <c r="A76" s="20">
        <v>1517340</v>
      </c>
      <c r="B76" s="20">
        <v>7340</v>
      </c>
      <c r="C76" s="30" t="s">
        <v>21</v>
      </c>
      <c r="D76" s="20" t="s">
        <v>57</v>
      </c>
      <c r="E76" s="23"/>
      <c r="F76" s="20"/>
      <c r="G76" s="24">
        <f>G78+G77</f>
        <v>9725311</v>
      </c>
      <c r="H76" s="24">
        <f>H78+H77</f>
        <v>9725311</v>
      </c>
      <c r="I76" s="24">
        <f>I78+I77</f>
        <v>6830266</v>
      </c>
      <c r="J76" s="24">
        <f>J78+J77</f>
        <v>1879546</v>
      </c>
      <c r="K76" s="24">
        <f>K78+K77</f>
        <v>8709812</v>
      </c>
      <c r="L76" s="24">
        <f>L78</f>
        <v>85.2</v>
      </c>
      <c r="M76" s="40"/>
    </row>
    <row r="77" spans="1:13" s="55" customFormat="1" ht="99.75" customHeight="1">
      <c r="A77" s="20"/>
      <c r="B77" s="20"/>
      <c r="C77" s="30"/>
      <c r="D77" s="20"/>
      <c r="E77" s="31" t="s">
        <v>96</v>
      </c>
      <c r="F77" s="21">
        <v>2023</v>
      </c>
      <c r="G77" s="32">
        <v>4631507</v>
      </c>
      <c r="H77" s="32">
        <v>4631507</v>
      </c>
      <c r="I77" s="32">
        <f>200000+3214758</f>
        <v>3414758</v>
      </c>
      <c r="J77" s="32">
        <v>954354</v>
      </c>
      <c r="K77" s="32">
        <f>J77+I77</f>
        <v>4369112</v>
      </c>
      <c r="L77" s="21">
        <v>94.3</v>
      </c>
      <c r="M77" s="40"/>
    </row>
    <row r="78" spans="1:13" s="55" customFormat="1" ht="102" customHeight="1">
      <c r="A78" s="20"/>
      <c r="B78" s="20"/>
      <c r="C78" s="30"/>
      <c r="D78" s="20"/>
      <c r="E78" s="31" t="s">
        <v>58</v>
      </c>
      <c r="F78" s="21">
        <v>2023</v>
      </c>
      <c r="G78" s="32">
        <v>5093804</v>
      </c>
      <c r="H78" s="32">
        <v>5093804</v>
      </c>
      <c r="I78" s="32">
        <f>100000+3315508</f>
        <v>3415508</v>
      </c>
      <c r="J78" s="32">
        <v>925192</v>
      </c>
      <c r="K78" s="32">
        <f>J78+I78</f>
        <v>4340700</v>
      </c>
      <c r="L78" s="21">
        <v>85.2</v>
      </c>
      <c r="M78" s="40"/>
    </row>
    <row r="79" spans="1:13" s="25" customFormat="1" ht="97.5" customHeight="1">
      <c r="A79" s="20">
        <v>1517361</v>
      </c>
      <c r="B79" s="20">
        <v>7361</v>
      </c>
      <c r="C79" s="30" t="s">
        <v>22</v>
      </c>
      <c r="D79" s="23" t="s">
        <v>18</v>
      </c>
      <c r="E79" s="21"/>
      <c r="F79" s="21"/>
      <c r="G79" s="24">
        <f>G80</f>
        <v>101844538</v>
      </c>
      <c r="H79" s="24">
        <f>H80</f>
        <v>87733946</v>
      </c>
      <c r="I79" s="24">
        <f>I80</f>
        <v>15683471</v>
      </c>
      <c r="J79" s="24">
        <f>J80</f>
        <v>1000000</v>
      </c>
      <c r="K79" s="24">
        <f>K80</f>
        <v>16683471</v>
      </c>
      <c r="L79" s="21"/>
      <c r="M79" s="40"/>
    </row>
    <row r="80" spans="1:13" s="25" customFormat="1" ht="95.25" customHeight="1">
      <c r="A80" s="21"/>
      <c r="B80" s="21"/>
      <c r="C80" s="21"/>
      <c r="D80" s="21"/>
      <c r="E80" s="31" t="s">
        <v>19</v>
      </c>
      <c r="F80" s="21" t="s">
        <v>20</v>
      </c>
      <c r="G80" s="32">
        <v>101844538</v>
      </c>
      <c r="H80" s="32">
        <v>87733946</v>
      </c>
      <c r="I80" s="32">
        <f>4500000+183471+5000000+6000000</f>
        <v>15683471</v>
      </c>
      <c r="J80" s="32">
        <v>1000000</v>
      </c>
      <c r="K80" s="32">
        <f>I80+J80</f>
        <v>16683471</v>
      </c>
      <c r="L80" s="49">
        <v>93</v>
      </c>
      <c r="M80" s="40"/>
    </row>
    <row r="81" spans="1:13" s="25" customFormat="1" ht="42.75" customHeight="1">
      <c r="A81" s="20">
        <v>1517640</v>
      </c>
      <c r="B81" s="20">
        <v>7640</v>
      </c>
      <c r="C81" s="30" t="s">
        <v>24</v>
      </c>
      <c r="D81" s="23" t="s">
        <v>25</v>
      </c>
      <c r="E81" s="31"/>
      <c r="F81" s="21"/>
      <c r="G81" s="24">
        <f>G82+G83+G84</f>
        <v>43788746</v>
      </c>
      <c r="H81" s="24">
        <f>H82+H83+H84</f>
        <v>20139225</v>
      </c>
      <c r="I81" s="24">
        <f>I82+I83+I84</f>
        <v>16323558</v>
      </c>
      <c r="J81" s="24">
        <f>J82+J83+J84</f>
        <v>3800000</v>
      </c>
      <c r="K81" s="24">
        <f>K82+K83+K84</f>
        <v>20123558</v>
      </c>
      <c r="L81" s="21"/>
      <c r="M81" s="40"/>
    </row>
    <row r="82" spans="1:13" s="25" customFormat="1" ht="76.5" customHeight="1">
      <c r="A82" s="21"/>
      <c r="B82" s="21"/>
      <c r="C82" s="21"/>
      <c r="D82" s="21"/>
      <c r="E82" s="31" t="s">
        <v>93</v>
      </c>
      <c r="F82" s="51" t="s">
        <v>32</v>
      </c>
      <c r="G82" s="32">
        <v>43788746</v>
      </c>
      <c r="H82" s="32">
        <v>20139225</v>
      </c>
      <c r="I82" s="32">
        <v>15000000</v>
      </c>
      <c r="J82" s="32">
        <v>3800000</v>
      </c>
      <c r="K82" s="32">
        <f>I82+J82</f>
        <v>18800000</v>
      </c>
      <c r="L82" s="49">
        <v>79.3</v>
      </c>
      <c r="M82" s="3"/>
    </row>
    <row r="83" spans="1:13" s="25" customFormat="1" ht="75.75" customHeight="1">
      <c r="A83" s="21"/>
      <c r="B83" s="21"/>
      <c r="C83" s="21"/>
      <c r="D83" s="21"/>
      <c r="E83" s="31" t="s">
        <v>97</v>
      </c>
      <c r="F83" s="21">
        <v>2023</v>
      </c>
      <c r="G83" s="32"/>
      <c r="H83" s="32"/>
      <c r="I83" s="32">
        <f>400000+650000</f>
        <v>1050000</v>
      </c>
      <c r="J83" s="32"/>
      <c r="K83" s="32">
        <f>I83+J83</f>
        <v>1050000</v>
      </c>
      <c r="L83" s="49"/>
      <c r="M83" s="3"/>
    </row>
    <row r="84" spans="1:13" s="25" customFormat="1" ht="117" customHeight="1">
      <c r="A84" s="21"/>
      <c r="B84" s="21"/>
      <c r="C84" s="21"/>
      <c r="D84" s="21"/>
      <c r="E84" s="31" t="s">
        <v>62</v>
      </c>
      <c r="F84" s="21" t="s">
        <v>35</v>
      </c>
      <c r="G84" s="32"/>
      <c r="H84" s="32"/>
      <c r="I84" s="32">
        <v>273558</v>
      </c>
      <c r="J84" s="32"/>
      <c r="K84" s="32">
        <f>I84+J84</f>
        <v>273558</v>
      </c>
      <c r="L84" s="49"/>
      <c r="M84" s="3"/>
    </row>
    <row r="85" spans="1:13" s="25" customFormat="1" ht="29.25" customHeight="1">
      <c r="A85" s="21" t="s">
        <v>7</v>
      </c>
      <c r="B85" s="21" t="s">
        <v>7</v>
      </c>
      <c r="C85" s="21" t="s">
        <v>7</v>
      </c>
      <c r="D85" s="23" t="s">
        <v>72</v>
      </c>
      <c r="E85" s="21" t="s">
        <v>7</v>
      </c>
      <c r="F85" s="21" t="s">
        <v>7</v>
      </c>
      <c r="G85" s="24">
        <f>G17+G51+G13</f>
        <v>872065638</v>
      </c>
      <c r="H85" s="24">
        <f>H17+H51+H13</f>
        <v>602158136</v>
      </c>
      <c r="I85" s="24">
        <f>I17+I51+I13</f>
        <v>146830598</v>
      </c>
      <c r="J85" s="24">
        <f>J17+J51+J13</f>
        <v>10356671</v>
      </c>
      <c r="K85" s="24">
        <f>K17+K51+K13</f>
        <v>157187269</v>
      </c>
      <c r="L85" s="21" t="s">
        <v>7</v>
      </c>
      <c r="M85" s="3"/>
    </row>
    <row r="86" spans="1:13" s="48" customFormat="1" ht="75.75" customHeight="1">
      <c r="A86" s="34" t="s">
        <v>7</v>
      </c>
      <c r="B86" s="34" t="s">
        <v>7</v>
      </c>
      <c r="C86" s="34" t="s">
        <v>7</v>
      </c>
      <c r="D86" s="36" t="s">
        <v>86</v>
      </c>
      <c r="E86" s="34" t="s">
        <v>7</v>
      </c>
      <c r="F86" s="34" t="s">
        <v>7</v>
      </c>
      <c r="G86" s="37">
        <f>G53</f>
        <v>0</v>
      </c>
      <c r="H86" s="37">
        <f>H53</f>
        <v>0</v>
      </c>
      <c r="I86" s="37">
        <f>I53</f>
        <v>6800000</v>
      </c>
      <c r="J86" s="37">
        <f>J53</f>
        <v>0</v>
      </c>
      <c r="K86" s="37">
        <f>K53</f>
        <v>6800000</v>
      </c>
      <c r="L86" s="34" t="s">
        <v>7</v>
      </c>
      <c r="M86" s="56"/>
    </row>
    <row r="87" spans="1:13" s="48" customFormat="1" ht="138.75" customHeight="1">
      <c r="A87" s="34" t="s">
        <v>7</v>
      </c>
      <c r="B87" s="34" t="s">
        <v>7</v>
      </c>
      <c r="C87" s="34" t="s">
        <v>7</v>
      </c>
      <c r="D87" s="36" t="s">
        <v>73</v>
      </c>
      <c r="E87" s="34" t="s">
        <v>7</v>
      </c>
      <c r="F87" s="34" t="s">
        <v>7</v>
      </c>
      <c r="G87" s="37">
        <f>G19</f>
        <v>0</v>
      </c>
      <c r="H87" s="37">
        <f>H19</f>
        <v>0</v>
      </c>
      <c r="I87" s="37">
        <f>I19</f>
        <v>7344000</v>
      </c>
      <c r="J87" s="37">
        <f>J19</f>
        <v>0</v>
      </c>
      <c r="K87" s="37">
        <f>K19</f>
        <v>7344000</v>
      </c>
      <c r="L87" s="34" t="s">
        <v>7</v>
      </c>
      <c r="M87" s="3"/>
    </row>
    <row r="90" spans="1:13" s="57" customFormat="1" ht="18.75">
      <c r="A90" s="70"/>
      <c r="B90" s="70"/>
      <c r="C90" s="70"/>
      <c r="D90" s="70"/>
      <c r="E90" s="70"/>
      <c r="H90" s="58"/>
      <c r="I90" s="71"/>
      <c r="J90" s="71"/>
      <c r="K90" s="71"/>
      <c r="L90" s="71"/>
      <c r="M90" s="3"/>
    </row>
    <row r="91" spans="1:13" s="68" customFormat="1" ht="20.25">
      <c r="A91" s="72" t="s">
        <v>103</v>
      </c>
      <c r="B91" s="72"/>
      <c r="C91" s="72"/>
      <c r="D91" s="72"/>
      <c r="E91" s="65"/>
      <c r="F91" s="66"/>
      <c r="G91" s="66"/>
      <c r="H91" s="74" t="s">
        <v>104</v>
      </c>
      <c r="I91" s="74"/>
      <c r="J91" s="74"/>
      <c r="K91" s="74"/>
      <c r="L91" s="74"/>
      <c r="M91" s="67"/>
    </row>
    <row r="92" spans="1:13" s="57" customFormat="1" ht="18.75">
      <c r="A92" s="59"/>
      <c r="B92" s="60"/>
      <c r="C92" s="61"/>
      <c r="D92" s="62"/>
      <c r="H92" s="58"/>
      <c r="I92" s="63"/>
      <c r="J92" s="63"/>
      <c r="K92" s="63"/>
      <c r="L92" s="64"/>
      <c r="M92" s="3"/>
    </row>
    <row r="93" spans="1:13" s="4" customFormat="1" ht="18.75">
      <c r="A93" s="78" t="s">
        <v>99</v>
      </c>
      <c r="B93" s="78"/>
      <c r="C93" s="78"/>
      <c r="D93" s="78"/>
      <c r="H93" s="5"/>
      <c r="M93" s="3"/>
    </row>
    <row r="94" spans="1:4" ht="20.25">
      <c r="A94" s="59"/>
      <c r="C94" s="76"/>
      <c r="D94" s="76"/>
    </row>
  </sheetData>
  <sheetProtection/>
  <mergeCells count="14">
    <mergeCell ref="A91:D91"/>
    <mergeCell ref="A7:L7"/>
    <mergeCell ref="H91:L91"/>
    <mergeCell ref="A8:L8"/>
    <mergeCell ref="C94:D94"/>
    <mergeCell ref="A9:L9"/>
    <mergeCell ref="A93:D93"/>
    <mergeCell ref="I1:L1"/>
    <mergeCell ref="A90:E90"/>
    <mergeCell ref="I3:L3"/>
    <mergeCell ref="I4:L4"/>
    <mergeCell ref="I90:L90"/>
    <mergeCell ref="I2:L2"/>
    <mergeCell ref="I5:L5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7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2023-11-16T13:04:03Z</dcterms:modified>
  <cp:category/>
  <cp:version/>
  <cp:contentType/>
  <cp:contentStatus/>
</cp:coreProperties>
</file>