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тариф коригування" sheetId="1" r:id="rId1"/>
    <sheet name="виробництво" sheetId="2" r:id="rId2"/>
    <sheet name="транспортування" sheetId="3" r:id="rId3"/>
    <sheet name="постачання" sheetId="4" r:id="rId4"/>
    <sheet name="послуга" sheetId="5" r:id="rId5"/>
    <sheet name="% коригувань" sheetId="6" state="hidden" r:id="rId6"/>
    <sheet name="коригування %%" sheetId="9" r:id="rId7"/>
    <sheet name="Лист1" sheetId="8" state="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J13" i="4" l="1"/>
  <c r="H13" i="4"/>
  <c r="F13" i="4"/>
  <c r="D13" i="4"/>
  <c r="J13" i="1"/>
  <c r="H13" i="1"/>
  <c r="F13" i="1"/>
  <c r="D13" i="1"/>
  <c r="J13" i="2"/>
  <c r="H13" i="2"/>
  <c r="F13" i="2"/>
  <c r="D13" i="2"/>
  <c r="J50" i="2"/>
  <c r="J12" i="1"/>
  <c r="H12" i="1"/>
  <c r="F12" i="1"/>
  <c r="D12" i="1"/>
  <c r="F12" i="2"/>
  <c r="J12" i="2"/>
  <c r="H12" i="2"/>
  <c r="D12" i="2"/>
  <c r="D8" i="9"/>
  <c r="E8" i="9" s="1"/>
  <c r="D9" i="9"/>
  <c r="D10" i="9"/>
  <c r="E10" i="9" s="1"/>
  <c r="D7" i="9"/>
  <c r="E30" i="9"/>
  <c r="E29" i="9"/>
  <c r="G29" i="9" s="1"/>
  <c r="E21" i="9"/>
  <c r="E19" i="9"/>
  <c r="E18" i="9"/>
  <c r="E17" i="9"/>
  <c r="E14" i="9"/>
  <c r="E12" i="9"/>
  <c r="E9" i="9"/>
  <c r="E7" i="9"/>
  <c r="E8" i="6"/>
  <c r="E9" i="6"/>
  <c r="E10" i="6"/>
  <c r="E12" i="6"/>
  <c r="E14" i="6"/>
  <c r="E17" i="6"/>
  <c r="E18" i="6"/>
  <c r="E19" i="6"/>
  <c r="E21" i="6"/>
  <c r="E7" i="6"/>
  <c r="G30" i="9" l="1"/>
  <c r="H30" i="9" s="1"/>
  <c r="H29" i="9"/>
  <c r="E30" i="6"/>
  <c r="E29" i="6"/>
  <c r="G29" i="6" s="1"/>
  <c r="E16" i="8"/>
  <c r="E15" i="8"/>
  <c r="E14" i="8"/>
  <c r="E13" i="8"/>
  <c r="H31" i="9" l="1"/>
  <c r="K13" i="5" s="1"/>
  <c r="G30" i="6"/>
  <c r="H30" i="6" s="1"/>
  <c r="H31" i="6" s="1"/>
  <c r="H29" i="6"/>
  <c r="F14" i="5" l="1"/>
  <c r="F13" i="5" s="1"/>
  <c r="J14" i="5"/>
  <c r="J13" i="5" s="1"/>
  <c r="H14" i="5"/>
  <c r="D14" i="5"/>
  <c r="D13" i="5" s="1"/>
  <c r="D20" i="5"/>
  <c r="D18" i="5"/>
  <c r="J16" i="3" l="1"/>
  <c r="C44" i="4"/>
  <c r="I40" i="4"/>
  <c r="G40" i="4"/>
  <c r="E40" i="4"/>
  <c r="C40" i="4"/>
  <c r="I37" i="4"/>
  <c r="C37" i="4"/>
  <c r="I36" i="4"/>
  <c r="C36" i="4"/>
  <c r="I35" i="4"/>
  <c r="C35" i="4"/>
  <c r="I34" i="4"/>
  <c r="C34" i="4"/>
  <c r="I33" i="4"/>
  <c r="H33" i="4"/>
  <c r="G33" i="4"/>
  <c r="F33" i="4"/>
  <c r="E33" i="4"/>
  <c r="I30" i="4"/>
  <c r="G30" i="4"/>
  <c r="E30" i="4"/>
  <c r="C30" i="4"/>
  <c r="I29" i="4"/>
  <c r="G29" i="4"/>
  <c r="E29" i="4"/>
  <c r="C29" i="4"/>
  <c r="I28" i="4"/>
  <c r="I26" i="4" s="1"/>
  <c r="J27" i="4"/>
  <c r="H27" i="4"/>
  <c r="H26" i="4" s="1"/>
  <c r="F27" i="4"/>
  <c r="D27" i="4"/>
  <c r="D26" i="4" s="1"/>
  <c r="J26" i="4"/>
  <c r="G26" i="4"/>
  <c r="F26" i="4"/>
  <c r="E26" i="4"/>
  <c r="C26" i="4"/>
  <c r="J24" i="4"/>
  <c r="H24" i="4"/>
  <c r="H23" i="4" s="1"/>
  <c r="F24" i="4"/>
  <c r="F23" i="4" s="1"/>
  <c r="D24" i="4"/>
  <c r="D23" i="4" s="1"/>
  <c r="J23" i="4"/>
  <c r="I23" i="4"/>
  <c r="G23" i="4"/>
  <c r="E23" i="4"/>
  <c r="C23" i="4"/>
  <c r="J20" i="4"/>
  <c r="I20" i="4"/>
  <c r="H20" i="4"/>
  <c r="G20" i="4"/>
  <c r="F20" i="4"/>
  <c r="E20" i="4"/>
  <c r="D20" i="4"/>
  <c r="C20" i="4"/>
  <c r="J19" i="4"/>
  <c r="H19" i="4"/>
  <c r="F19" i="4"/>
  <c r="D19" i="4"/>
  <c r="J17" i="4"/>
  <c r="H17" i="4"/>
  <c r="F17" i="4"/>
  <c r="D17" i="4"/>
  <c r="J16" i="4"/>
  <c r="H16" i="4"/>
  <c r="F16" i="4"/>
  <c r="D16" i="4"/>
  <c r="J15" i="4"/>
  <c r="H15" i="4"/>
  <c r="F15" i="4"/>
  <c r="D15" i="4"/>
  <c r="J12" i="4"/>
  <c r="J40" i="4" s="1"/>
  <c r="H12" i="4"/>
  <c r="H40" i="4" s="1"/>
  <c r="F12" i="4"/>
  <c r="F40" i="4" s="1"/>
  <c r="D12" i="4"/>
  <c r="D40" i="4" s="1"/>
  <c r="J11" i="4"/>
  <c r="I11" i="4"/>
  <c r="G11" i="4"/>
  <c r="F11" i="4"/>
  <c r="E11" i="4"/>
  <c r="C11" i="4"/>
  <c r="J10" i="4"/>
  <c r="J31" i="4" s="1"/>
  <c r="J38" i="4" s="1"/>
  <c r="I10" i="4"/>
  <c r="C44" i="3"/>
  <c r="I40" i="3"/>
  <c r="G40" i="3"/>
  <c r="E40" i="3"/>
  <c r="C40" i="3"/>
  <c r="C42" i="3" s="1"/>
  <c r="I37" i="3"/>
  <c r="C37" i="3"/>
  <c r="I36" i="3"/>
  <c r="C36" i="3"/>
  <c r="I35" i="3"/>
  <c r="C35" i="3"/>
  <c r="I34" i="3"/>
  <c r="C34" i="3"/>
  <c r="I33" i="3"/>
  <c r="H33" i="3"/>
  <c r="G33" i="3"/>
  <c r="F33" i="3"/>
  <c r="E33" i="3"/>
  <c r="I30" i="3"/>
  <c r="G30" i="3"/>
  <c r="E30" i="3"/>
  <c r="C30" i="3"/>
  <c r="I29" i="3"/>
  <c r="G29" i="3"/>
  <c r="E29" i="3"/>
  <c r="C29" i="3"/>
  <c r="I28" i="3"/>
  <c r="I26" i="3" s="1"/>
  <c r="J27" i="3"/>
  <c r="H27" i="3"/>
  <c r="H26" i="3" s="1"/>
  <c r="F27" i="3"/>
  <c r="D27" i="3"/>
  <c r="D26" i="3" s="1"/>
  <c r="J26" i="3"/>
  <c r="G26" i="3"/>
  <c r="F26" i="3"/>
  <c r="E26" i="3"/>
  <c r="C26" i="3"/>
  <c r="J24" i="3"/>
  <c r="H24" i="3"/>
  <c r="H23" i="3" s="1"/>
  <c r="F24" i="3"/>
  <c r="F23" i="3" s="1"/>
  <c r="F10" i="3" s="1"/>
  <c r="F31" i="3" s="1"/>
  <c r="F38" i="3" s="1"/>
  <c r="D24" i="3"/>
  <c r="J23" i="3"/>
  <c r="I23" i="3"/>
  <c r="G23" i="3"/>
  <c r="E23" i="3"/>
  <c r="D23" i="3"/>
  <c r="C23" i="3"/>
  <c r="J20" i="3"/>
  <c r="I20" i="3"/>
  <c r="H20" i="3"/>
  <c r="G20" i="3"/>
  <c r="F20" i="3"/>
  <c r="E20" i="3"/>
  <c r="D20" i="3"/>
  <c r="C20" i="3"/>
  <c r="J19" i="3"/>
  <c r="H19" i="3"/>
  <c r="F19" i="3"/>
  <c r="D19" i="3"/>
  <c r="J17" i="3"/>
  <c r="H17" i="3"/>
  <c r="F17" i="3"/>
  <c r="D17" i="3"/>
  <c r="H16" i="3"/>
  <c r="F16" i="3"/>
  <c r="D16" i="3"/>
  <c r="J15" i="3"/>
  <c r="H15" i="3"/>
  <c r="F15" i="3"/>
  <c r="D15" i="3"/>
  <c r="J13" i="3"/>
  <c r="H13" i="3"/>
  <c r="F13" i="3"/>
  <c r="D13" i="3"/>
  <c r="J12" i="3"/>
  <c r="J40" i="3" s="1"/>
  <c r="H12" i="3"/>
  <c r="H40" i="3" s="1"/>
  <c r="F12" i="3"/>
  <c r="F40" i="3" s="1"/>
  <c r="D12" i="3"/>
  <c r="D40" i="3" s="1"/>
  <c r="J11" i="3"/>
  <c r="I11" i="3"/>
  <c r="G11" i="3"/>
  <c r="F11" i="3"/>
  <c r="E11" i="3"/>
  <c r="C11" i="3"/>
  <c r="E10" i="3"/>
  <c r="E31" i="3" s="1"/>
  <c r="E38" i="3" s="1"/>
  <c r="E39" i="3" s="1"/>
  <c r="E41" i="3" s="1"/>
  <c r="E43" i="3" s="1"/>
  <c r="C43" i="2"/>
  <c r="I39" i="2"/>
  <c r="G39" i="2"/>
  <c r="E39" i="2"/>
  <c r="C39" i="2"/>
  <c r="C41" i="2" s="1"/>
  <c r="I36" i="2"/>
  <c r="C36" i="2"/>
  <c r="I35" i="2"/>
  <c r="C35" i="2"/>
  <c r="I34" i="2"/>
  <c r="C34" i="2"/>
  <c r="I33" i="2"/>
  <c r="C33" i="2"/>
  <c r="I32" i="2"/>
  <c r="H32" i="2"/>
  <c r="G32" i="2"/>
  <c r="F32" i="2"/>
  <c r="E32" i="2"/>
  <c r="I29" i="2"/>
  <c r="G29" i="2"/>
  <c r="E29" i="2"/>
  <c r="C29" i="2"/>
  <c r="I28" i="2"/>
  <c r="G28" i="2"/>
  <c r="E28" i="2"/>
  <c r="C28" i="2"/>
  <c r="I27" i="2"/>
  <c r="J26" i="2"/>
  <c r="H26" i="2"/>
  <c r="H25" i="2" s="1"/>
  <c r="F26" i="2"/>
  <c r="F25" i="2" s="1"/>
  <c r="D26" i="2"/>
  <c r="D25" i="2" s="1"/>
  <c r="J25" i="2"/>
  <c r="I25" i="2"/>
  <c r="G25" i="2"/>
  <c r="E25" i="2"/>
  <c r="C25" i="2"/>
  <c r="J23" i="2"/>
  <c r="H23" i="2"/>
  <c r="H22" i="2" s="1"/>
  <c r="F23" i="2"/>
  <c r="F22" i="2" s="1"/>
  <c r="D23" i="2"/>
  <c r="D22" i="2" s="1"/>
  <c r="J22" i="2"/>
  <c r="I22" i="2"/>
  <c r="G22" i="2"/>
  <c r="E22" i="2"/>
  <c r="C22" i="2"/>
  <c r="J19" i="2"/>
  <c r="I19" i="2"/>
  <c r="H19" i="2"/>
  <c r="G19" i="2"/>
  <c r="F19" i="2"/>
  <c r="E19" i="2"/>
  <c r="D19" i="2"/>
  <c r="C19" i="2"/>
  <c r="J18" i="2"/>
  <c r="H18" i="2"/>
  <c r="F18" i="2"/>
  <c r="D18" i="2"/>
  <c r="J16" i="2"/>
  <c r="H16" i="2"/>
  <c r="H11" i="2" s="1"/>
  <c r="F16" i="2"/>
  <c r="D16" i="2"/>
  <c r="F11" i="2"/>
  <c r="J39" i="2"/>
  <c r="H39" i="2"/>
  <c r="F39" i="2"/>
  <c r="D39" i="2"/>
  <c r="J11" i="2"/>
  <c r="J10" i="2" s="1"/>
  <c r="J30" i="2" s="1"/>
  <c r="J37" i="2" s="1"/>
  <c r="I11" i="2"/>
  <c r="I10" i="2" s="1"/>
  <c r="I30" i="2" s="1"/>
  <c r="I37" i="2" s="1"/>
  <c r="G11" i="2"/>
  <c r="E11" i="2"/>
  <c r="E10" i="2" s="1"/>
  <c r="E30" i="2" s="1"/>
  <c r="E37" i="2" s="1"/>
  <c r="E38" i="2" s="1"/>
  <c r="E40" i="2" s="1"/>
  <c r="E42" i="2" s="1"/>
  <c r="C11" i="2"/>
  <c r="F33" i="1"/>
  <c r="I10" i="3" l="1"/>
  <c r="I31" i="4"/>
  <c r="E10" i="4"/>
  <c r="E31" i="4" s="1"/>
  <c r="E38" i="4" s="1"/>
  <c r="E39" i="4" s="1"/>
  <c r="F10" i="2"/>
  <c r="F30" i="2" s="1"/>
  <c r="F37" i="2" s="1"/>
  <c r="D11" i="3"/>
  <c r="D10" i="3" s="1"/>
  <c r="D31" i="3" s="1"/>
  <c r="D38" i="3" s="1"/>
  <c r="C10" i="3"/>
  <c r="C31" i="3" s="1"/>
  <c r="C38" i="3" s="1"/>
  <c r="I38" i="4"/>
  <c r="I31" i="3"/>
  <c r="I38" i="3" s="1"/>
  <c r="J10" i="3"/>
  <c r="J31" i="3"/>
  <c r="J38" i="3" s="1"/>
  <c r="J38" i="1" s="1"/>
  <c r="J52" i="1" s="1"/>
  <c r="F10" i="4"/>
  <c r="F31" i="4" s="1"/>
  <c r="F38" i="4" s="1"/>
  <c r="F39" i="4" s="1"/>
  <c r="F41" i="4" s="1"/>
  <c r="F43" i="4" s="1"/>
  <c r="G10" i="4"/>
  <c r="G31" i="4" s="1"/>
  <c r="G38" i="4" s="1"/>
  <c r="G39" i="4" s="1"/>
  <c r="G42" i="4" s="1"/>
  <c r="H11" i="4"/>
  <c r="H10" i="4" s="1"/>
  <c r="H31" i="4" s="1"/>
  <c r="H38" i="4" s="1"/>
  <c r="H39" i="4" s="1"/>
  <c r="E41" i="4"/>
  <c r="E43" i="4" s="1"/>
  <c r="D11" i="4"/>
  <c r="D10" i="4" s="1"/>
  <c r="D31" i="4" s="1"/>
  <c r="D38" i="4" s="1"/>
  <c r="D39" i="4" s="1"/>
  <c r="C10" i="4"/>
  <c r="C31" i="4" s="1"/>
  <c r="C38" i="4" s="1"/>
  <c r="C39" i="4" s="1"/>
  <c r="C42" i="4" s="1"/>
  <c r="G10" i="3"/>
  <c r="G31" i="3" s="1"/>
  <c r="G38" i="3" s="1"/>
  <c r="G39" i="3" s="1"/>
  <c r="G42" i="3" s="1"/>
  <c r="H11" i="3"/>
  <c r="H10" i="3" s="1"/>
  <c r="H31" i="3" s="1"/>
  <c r="H38" i="3" s="1"/>
  <c r="H39" i="3" s="1"/>
  <c r="D11" i="2"/>
  <c r="D10" i="2" s="1"/>
  <c r="D30" i="2" s="1"/>
  <c r="D37" i="2" s="1"/>
  <c r="G10" i="2"/>
  <c r="G30" i="2" s="1"/>
  <c r="G37" i="2" s="1"/>
  <c r="G40" i="2" s="1"/>
  <c r="C10" i="2"/>
  <c r="C30" i="2" s="1"/>
  <c r="C37" i="2" s="1"/>
  <c r="H10" i="2"/>
  <c r="H30" i="2" s="1"/>
  <c r="H37" i="2" s="1"/>
  <c r="I46" i="4"/>
  <c r="J39" i="4"/>
  <c r="J41" i="4" s="1"/>
  <c r="J43" i="4" s="1"/>
  <c r="E45" i="4"/>
  <c r="E42" i="4"/>
  <c r="G41" i="4"/>
  <c r="I41" i="4"/>
  <c r="I39" i="4"/>
  <c r="I42" i="4" s="1"/>
  <c r="C41" i="4"/>
  <c r="C43" i="4" s="1"/>
  <c r="C46" i="3"/>
  <c r="D39" i="3"/>
  <c r="D41" i="3" s="1"/>
  <c r="D43" i="3" s="1"/>
  <c r="E46" i="3"/>
  <c r="F39" i="3"/>
  <c r="F41" i="3" s="1"/>
  <c r="F43" i="3" s="1"/>
  <c r="E45" i="3"/>
  <c r="G45" i="3"/>
  <c r="E42" i="3"/>
  <c r="G41" i="3"/>
  <c r="I41" i="3"/>
  <c r="I39" i="3"/>
  <c r="I42" i="3" s="1"/>
  <c r="D42" i="3"/>
  <c r="C41" i="3"/>
  <c r="C43" i="3" s="1"/>
  <c r="E45" i="2"/>
  <c r="F38" i="2"/>
  <c r="I45" i="2"/>
  <c r="J38" i="2"/>
  <c r="E44" i="2"/>
  <c r="G44" i="2"/>
  <c r="E41" i="2"/>
  <c r="G38" i="2"/>
  <c r="G41" i="2" s="1"/>
  <c r="I40" i="2"/>
  <c r="I38" i="2"/>
  <c r="I41" i="2" s="1"/>
  <c r="C40" i="2"/>
  <c r="C42" i="2" s="1"/>
  <c r="E46" i="4" l="1"/>
  <c r="F38" i="1"/>
  <c r="F52" i="1" s="1"/>
  <c r="L37" i="2"/>
  <c r="D38" i="1"/>
  <c r="H38" i="2"/>
  <c r="H38" i="1"/>
  <c r="H52" i="1" s="1"/>
  <c r="D38" i="2"/>
  <c r="D41" i="2" s="1"/>
  <c r="C45" i="2"/>
  <c r="G45" i="2"/>
  <c r="J40" i="2"/>
  <c r="J42" i="2" s="1"/>
  <c r="F40" i="2"/>
  <c r="F42" i="2" s="1"/>
  <c r="J39" i="3"/>
  <c r="J41" i="3" s="1"/>
  <c r="J43" i="3" s="1"/>
  <c r="I46" i="3"/>
  <c r="H41" i="3"/>
  <c r="H43" i="3" s="1"/>
  <c r="H42" i="3"/>
  <c r="G46" i="3"/>
  <c r="J42" i="4"/>
  <c r="G46" i="4"/>
  <c r="G45" i="4"/>
  <c r="H41" i="4"/>
  <c r="H43" i="4" s="1"/>
  <c r="H42" i="4"/>
  <c r="C46" i="4"/>
  <c r="D41" i="4"/>
  <c r="D43" i="4" s="1"/>
  <c r="D42" i="4"/>
  <c r="H40" i="2"/>
  <c r="H42" i="2" s="1"/>
  <c r="H41" i="2"/>
  <c r="D40" i="2"/>
  <c r="D42" i="2" s="1"/>
  <c r="J41" i="2"/>
  <c r="I43" i="4"/>
  <c r="G43" i="4"/>
  <c r="F42" i="4"/>
  <c r="I43" i="3"/>
  <c r="G43" i="3"/>
  <c r="F42" i="3"/>
  <c r="I42" i="2"/>
  <c r="G42" i="2"/>
  <c r="F41" i="2"/>
  <c r="J42" i="3" l="1"/>
  <c r="D17" i="1"/>
  <c r="H33" i="1"/>
  <c r="J20" i="1"/>
  <c r="H20" i="1"/>
  <c r="F20" i="1"/>
  <c r="D20" i="1"/>
  <c r="C44" i="1"/>
  <c r="J27" i="1"/>
  <c r="J26" i="1" s="1"/>
  <c r="H27" i="1"/>
  <c r="H26" i="1" s="1"/>
  <c r="F27" i="1"/>
  <c r="F26" i="1" s="1"/>
  <c r="J24" i="1"/>
  <c r="J23" i="1" s="1"/>
  <c r="H24" i="1"/>
  <c r="H23" i="1" s="1"/>
  <c r="F24" i="1"/>
  <c r="F23" i="1" s="1"/>
  <c r="J16" i="1"/>
  <c r="H16" i="1"/>
  <c r="H11" i="1" s="1"/>
  <c r="J17" i="1"/>
  <c r="H17" i="1"/>
  <c r="F17" i="1"/>
  <c r="F16" i="1"/>
  <c r="J40" i="1"/>
  <c r="F40" i="1"/>
  <c r="D27" i="1"/>
  <c r="D26" i="1" s="1"/>
  <c r="D24" i="1"/>
  <c r="D23" i="1" s="1"/>
  <c r="D16" i="1"/>
  <c r="J19" i="1"/>
  <c r="H19" i="1"/>
  <c r="F19" i="1"/>
  <c r="D19" i="1"/>
  <c r="C40" i="1"/>
  <c r="C42" i="1" s="1"/>
  <c r="I40" i="1"/>
  <c r="G40" i="1"/>
  <c r="C26" i="1"/>
  <c r="C23" i="1"/>
  <c r="C20" i="1"/>
  <c r="C11" i="1"/>
  <c r="I11" i="1"/>
  <c r="I23" i="1"/>
  <c r="I20" i="1"/>
  <c r="G33" i="1"/>
  <c r="E33" i="1"/>
  <c r="G26" i="1"/>
  <c r="G23" i="1"/>
  <c r="G20" i="1"/>
  <c r="G11" i="1"/>
  <c r="E40" i="1"/>
  <c r="E11" i="1"/>
  <c r="E26" i="1"/>
  <c r="E23" i="1"/>
  <c r="E20" i="1"/>
  <c r="H10" i="1" l="1"/>
  <c r="H31" i="1" s="1"/>
  <c r="C41" i="1"/>
  <c r="C43" i="1" s="1"/>
  <c r="C10" i="1"/>
  <c r="C31" i="1" s="1"/>
  <c r="D11" i="1"/>
  <c r="D10" i="1" s="1"/>
  <c r="D31" i="1" s="1"/>
  <c r="H39" i="1"/>
  <c r="F11" i="1"/>
  <c r="F10" i="1" s="1"/>
  <c r="F31" i="1" s="1"/>
  <c r="J11" i="1"/>
  <c r="J10" i="1" s="1"/>
  <c r="J31" i="1" s="1"/>
  <c r="J39" i="1" s="1"/>
  <c r="J41" i="1" s="1"/>
  <c r="J43" i="1" s="1"/>
  <c r="D40" i="1"/>
  <c r="H40" i="1"/>
  <c r="I10" i="1"/>
  <c r="E10" i="1"/>
  <c r="E31" i="1" s="1"/>
  <c r="E45" i="1" s="1"/>
  <c r="G10" i="1"/>
  <c r="G31" i="1" s="1"/>
  <c r="G38" i="1" s="1"/>
  <c r="G46" i="1" s="1"/>
  <c r="I37" i="1"/>
  <c r="C37" i="1"/>
  <c r="I36" i="1"/>
  <c r="C36" i="1"/>
  <c r="I35" i="1"/>
  <c r="C35" i="1"/>
  <c r="I34" i="1"/>
  <c r="C34" i="1"/>
  <c r="I33" i="1"/>
  <c r="I30" i="1"/>
  <c r="G30" i="1"/>
  <c r="E30" i="1"/>
  <c r="C30" i="1"/>
  <c r="I29" i="1"/>
  <c r="G29" i="1"/>
  <c r="E29" i="1"/>
  <c r="C29" i="1"/>
  <c r="I28" i="1"/>
  <c r="I26" i="1" s="1"/>
  <c r="I31" i="1" s="1"/>
  <c r="I38" i="1" s="1"/>
  <c r="C38" i="1" l="1"/>
  <c r="D39" i="1"/>
  <c r="D52" i="1" s="1"/>
  <c r="D12" i="5"/>
  <c r="H42" i="1"/>
  <c r="J42" i="1"/>
  <c r="I46" i="1"/>
  <c r="C46" i="1"/>
  <c r="F39" i="1"/>
  <c r="F42" i="1" s="1"/>
  <c r="G41" i="1"/>
  <c r="G39" i="1"/>
  <c r="G42" i="1" s="1"/>
  <c r="G45" i="1"/>
  <c r="H41" i="1"/>
  <c r="H43" i="1" s="1"/>
  <c r="I39" i="1"/>
  <c r="I42" i="1" s="1"/>
  <c r="I41" i="1"/>
  <c r="E38" i="1"/>
  <c r="E39" i="1" s="1"/>
  <c r="D19" i="5" l="1"/>
  <c r="D21" i="5" s="1"/>
  <c r="D25" i="5" s="1"/>
  <c r="D26" i="5" s="1"/>
  <c r="D27" i="5" s="1"/>
  <c r="F28" i="5" s="1"/>
  <c r="K12" i="5"/>
  <c r="H12" i="5" s="1"/>
  <c r="F41" i="1"/>
  <c r="F43" i="1" s="1"/>
  <c r="I43" i="1"/>
  <c r="E46" i="1"/>
  <c r="D41" i="1"/>
  <c r="D43" i="1" s="1"/>
  <c r="D42" i="1"/>
  <c r="G43" i="1"/>
  <c r="E42" i="1"/>
  <c r="E41" i="1"/>
  <c r="E43" i="1" s="1"/>
  <c r="J12" i="5" l="1"/>
  <c r="J19" i="5" s="1"/>
  <c r="J21" i="5" s="1"/>
  <c r="J25" i="5" s="1"/>
  <c r="J26" i="5" s="1"/>
  <c r="J27" i="5" s="1"/>
  <c r="F12" i="5"/>
  <c r="F19" i="5" s="1"/>
  <c r="F21" i="5" s="1"/>
  <c r="F25" i="5" s="1"/>
  <c r="F26" i="5" s="1"/>
  <c r="F27" i="5" s="1"/>
  <c r="C13" i="5"/>
  <c r="C19" i="5" s="1"/>
  <c r="C21" i="5" s="1"/>
  <c r="C25" i="5" s="1"/>
  <c r="E13" i="5"/>
  <c r="E19" i="5" s="1"/>
  <c r="I13" i="5" l="1"/>
  <c r="I19" i="5" s="1"/>
  <c r="I21" i="5" s="1"/>
  <c r="G13" i="5" l="1"/>
  <c r="G19" i="5" s="1"/>
  <c r="G21" i="5" s="1"/>
  <c r="H13" i="5"/>
  <c r="H19" i="5" l="1"/>
  <c r="H21" i="5" s="1"/>
  <c r="H25" i="5" s="1"/>
  <c r="H26" i="5" l="1"/>
  <c r="H27" i="5" s="1"/>
  <c r="E21" i="5"/>
  <c r="C26" i="5"/>
  <c r="C27" i="5" s="1"/>
  <c r="G25" i="5" l="1"/>
  <c r="G26" i="5" l="1"/>
  <c r="G27" i="5" s="1"/>
  <c r="E25" i="5"/>
  <c r="E26" i="5" s="1"/>
  <c r="E27" i="5" s="1"/>
  <c r="I25" i="5"/>
  <c r="I26" i="5" l="1"/>
  <c r="I27" i="5"/>
</calcChain>
</file>

<file path=xl/sharedStrings.xml><?xml version="1.0" encoding="utf-8"?>
<sst xmlns="http://schemas.openxmlformats.org/spreadsheetml/2006/main" count="485" uniqueCount="153">
  <si>
    <t xml:space="preserve">№ з/п </t>
  </si>
  <si>
    <t xml:space="preserve">Найменування показників </t>
  </si>
  <si>
    <t>Для потреб населення</t>
  </si>
  <si>
    <t>Для потреб бюджетних установ</t>
  </si>
  <si>
    <t xml:space="preserve">Для потреб інших споживачів </t>
  </si>
  <si>
    <t>Для потреб релігійних
 організацій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</si>
  <si>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</si>
  <si>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</si>
  <si>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</si>
  <si>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</si>
  <si>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</si>
  <si>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</si>
  <si>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</si>
  <si>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</si>
  <si>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</si>
  <si>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</si>
  <si>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</si>
  <si>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</si>
  <si>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</si>
  <si>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</si>
  <si>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</si>
  <si>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</si>
  <si>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</si>
  <si>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</si>
  <si>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>1.3</t>
  </si>
  <si>
    <t xml:space="preserve">інші прямі витрати, у т. ч.: </t>
  </si>
  <si>
    <t>1.3.1</t>
  </si>
  <si>
    <t>1.3.2</t>
  </si>
  <si>
    <t xml:space="preserve">амортизаційні відрахування 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</si>
  <si>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</si>
  <si>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</si>
  <si>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</si>
  <si>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</si>
  <si>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1.4.3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</si>
  <si>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</si>
  <si>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</si>
  <si>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</si>
  <si>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</si>
  <si>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</si>
  <si>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</si>
  <si>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</si>
  <si>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</si>
  <si>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</si>
  <si>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</si>
  <si>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</si>
  <si>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</si>
  <si>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</si>
  <si>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резервний фонд (капітал) та дивіденди </t>
  </si>
  <si>
    <t>7.3</t>
  </si>
  <si>
    <t xml:space="preserve">на розвиток виробництва (виробничі інвестиції) </t>
  </si>
  <si>
    <t>7.4</t>
  </si>
  <si>
    <t>інше використання прибутку (прибуток у тарифах ТЕЦ, ТЕС, КГУ)</t>
  </si>
  <si>
    <t xml:space="preserve">Вартість теплової енергії за відповідними тарифами </t>
  </si>
  <si>
    <t xml:space="preserve">Обсяг реалізації теплової енергії власним споживачам, Гкал </t>
  </si>
  <si>
    <t>Рівень рентабельності, %</t>
  </si>
  <si>
    <t>Тарифи на теплову енергію</t>
  </si>
  <si>
    <t>паливна складова</t>
  </si>
  <si>
    <t>Паливна складова</t>
  </si>
  <si>
    <t>Решта витрат , крім паливної складової</t>
  </si>
  <si>
    <t>прямі витрати на оплату праці з відрахуваннями на соціальні заходи</t>
  </si>
  <si>
    <t>витрати на оплату праці з відрахуваннями на соціальні заходи</t>
  </si>
  <si>
    <t>грн/Гкал</t>
  </si>
  <si>
    <t>відсоток росту тарифу за рахунок коригування прямих витрат та заробітної плати</t>
  </si>
  <si>
    <t>9.1</t>
  </si>
  <si>
    <t>9.2</t>
  </si>
  <si>
    <t>діючий тариф, грн/Гкал</t>
  </si>
  <si>
    <t>скоригований, грн/Гкал</t>
  </si>
  <si>
    <t>без ПДВ</t>
  </si>
  <si>
    <t xml:space="preserve"> </t>
  </si>
  <si>
    <t>Директор Дирекції КППВ</t>
  </si>
  <si>
    <t>М.В. Жовтобрюх</t>
  </si>
  <si>
    <t>Структура тарифу на теплову енергію</t>
  </si>
  <si>
    <t>ПАТ "Сумське НВО"</t>
  </si>
  <si>
    <t>Структура тарифу на виробництво теплової енергії</t>
  </si>
  <si>
    <t>Структура тарифу на транспортування теплової енергії</t>
  </si>
  <si>
    <t>Структура тарифу на постачання теплової енергії</t>
  </si>
  <si>
    <t>№ з/п</t>
  </si>
  <si>
    <t>Назва показника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</si>
  <si>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</si>
  <si>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</si>
  <si>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t>за умови підключення рушникосушиль-ників до системи гарячого водопостачання</t>
  </si>
  <si>
    <t>за умови відсутності рушникосушиль-ників</t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</si>
  <si>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на рік</t>
    </r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</si>
  <si>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3</t>
    </r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</si>
  <si>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</si>
  <si>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Витрати на утримання персоналу по наданню послуг,              усього, у тому числі:</t>
  </si>
  <si>
    <t xml:space="preserve"> 2.1</t>
  </si>
  <si>
    <t xml:space="preserve">витрати на оплату праці з відрахуваннями на соціальні заходи </t>
  </si>
  <si>
    <t xml:space="preserve"> 2.2</t>
  </si>
  <si>
    <t>інші витрати абонентської служби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</si>
  <si>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</si>
  <si>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x</t>
  </si>
  <si>
    <t>Витрати на придбання води на послугу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</si>
  <si>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</si>
  <si>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</si>
  <si>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Послуги банку</t>
  </si>
  <si>
    <t>Повна планова собівартість послуг з урахуванням послуг банку</t>
  </si>
  <si>
    <t>Розрахунковий прибуток, усього, у тому числі:</t>
  </si>
  <si>
    <t xml:space="preserve"> 9.1</t>
  </si>
  <si>
    <t>чистий прибуток</t>
  </si>
  <si>
    <t xml:space="preserve"> 9.2</t>
  </si>
  <si>
    <t>податок на прибуток</t>
  </si>
  <si>
    <t>Плановані тарифи на послуги</t>
  </si>
  <si>
    <t>Податок на додану вартість</t>
  </si>
  <si>
    <t>Плановані тарифи на послуги з ПДВ</t>
  </si>
  <si>
    <r>
      <t>Планований тариф на послугу з централізованого опалення, 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rFont val="Arial Cyr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за місяць протягом опалювального періоду, з ПДВ</t>
    </r>
  </si>
  <si>
    <t>х</t>
  </si>
  <si>
    <t>Планована тривалість опалювального 
періоду, діб</t>
  </si>
  <si>
    <t>Директор ДКППВ ПАТ "Сумське НВО"</t>
  </si>
  <si>
    <t xml:space="preserve">Розрахунок коефіцієнтів коригування  тарифів  на теплоплоенергію </t>
  </si>
  <si>
    <t xml:space="preserve">   по окремим статтям витрат</t>
  </si>
  <si>
    <t>Паливо</t>
  </si>
  <si>
    <t>одиниця
виміру</t>
  </si>
  <si>
    <t>Ціна в 
діючому
тарифі</t>
  </si>
  <si>
    <t>Діюча ціна</t>
  </si>
  <si>
    <t>%</t>
  </si>
  <si>
    <t>населення</t>
  </si>
  <si>
    <r>
      <t>грн/тис.м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</si>
  <si>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релігійні організації</t>
  </si>
  <si>
    <t>бюджет</t>
  </si>
  <si>
    <t>інші споживачі</t>
  </si>
  <si>
    <t>Електроенергія</t>
  </si>
  <si>
    <t>коп/кВт.год</t>
  </si>
  <si>
    <t>Транспортування</t>
  </si>
  <si>
    <t>Покупна теплоенергія</t>
  </si>
  <si>
    <t>грн/м3</t>
  </si>
  <si>
    <t>Розрахунок коефіцієнту коригування  тарифів по зарплаті з   нарахуваннями</t>
  </si>
  <si>
    <t>період</t>
  </si>
  <si>
    <t>Мінімальна з/п /мінімальний прожитковий мінімум</t>
  </si>
  <si>
    <t>коефіцієнт співвідношення тарифної ставки робітника1 розряду до мінімальної зарплати</t>
  </si>
  <si>
    <t>Коефіцієнт співвідношення тарифної ставки робітника 1 розряду основного виробництва до встановленої Галузевою угодою мінімальної тарифної ставки робітника 1 розряду</t>
  </si>
  <si>
    <t>Базовий рівень зарплати</t>
  </si>
  <si>
    <t>Нарахування 
на зарплату</t>
  </si>
  <si>
    <t xml:space="preserve"> зарплата 
з нарахуваннями
</t>
  </si>
  <si>
    <t>грн</t>
  </si>
  <si>
    <t>Коефіцієнт  зростання</t>
  </si>
  <si>
    <t>скоригований</t>
  </si>
  <si>
    <t>коеф-т конригування</t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</si>
  <si>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</si>
  <si>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Пояснювальная записка до коригування тарифів на теплову енергію ПАТ "Сумське НВО"</t>
  </si>
  <si>
    <r>
      <t>Вартість  палива розрахована згідно постанови Кабінету Міністрів України № 867 від 19.08.2018 року, де  ціна за 1000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</si>
  <si>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грн/тис.м</t>
    </r>
    <r>
      <rPr>
        <vertAlign val="superscript"/>
        <sz val="14"/>
        <color rgb="FF000000"/>
        <rFont val="Times New Roman"/>
        <family val="1"/>
        <charset val="204"/>
      </rPr>
      <t>3</t>
    </r>
  </si>
  <si>
    <t>Вода Міськводоканалу</t>
  </si>
  <si>
    <t>Послуга з постачання теплової енергії</t>
  </si>
  <si>
    <t>Послуга з постачання гарячої води</t>
  </si>
  <si>
    <t>Структура одноставкових тарифів на послугу з постачання гарячої води, що надаються населенню  публічним акціонерним товариством "Сумське НВО"</t>
  </si>
  <si>
    <t>Директор Дирекції КППВ ПАТ "Сумське НВО"</t>
  </si>
  <si>
    <t>від                           №</t>
  </si>
  <si>
    <t>Додаток 1 до проекту рішення виконавчого комітету "Про встановлення (коригування) тарифів ПАТ "Сумське НВО" на теплову енергію, її виробництво, транспортування та постачання та послуги з централізованого постачання гарячої води"</t>
  </si>
  <si>
    <t>Додаток 5 до проекту рішення виконавчого комітету "Про встановлення (коригування) тарифів ПАТ "Сумське НВО" на теплову енергію, її виробництво, транспортування та постачання та послуги з централізованого постачання гарячої води"</t>
  </si>
  <si>
    <t>Додаток 4  до проекту рішення виконавчого комітету "Про встановлення (коригування) тарифів ПАТ "Сумське НВО" на теплову енергію, її виробництво, транспортування та постачання та послуги з централізованого постачання гарячої води"</t>
  </si>
  <si>
    <t>Додаток 3 до проекту рішення виконавчого комітету "Про встановлення (коригування) тарифів ПАТ "Сумське НВО" на теплову енергію, її виробництво, транспортування та постачання та послуги з централізованого постачання гарячої води"</t>
  </si>
  <si>
    <t>Додаток 2  до проекту рішення виконавчого комітету "Про встановлення (коригування) тарифів ПАТ "Сумське НВО" на теплову енергію, її виробництво, транспортування та постачання та послуги з централізованого постачання гарячої води"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</si>
</sst>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vertAlign val="superscript"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</cellStyleXfs>
  <cellXfs count="262">
    <xf numFmtId="0" fontId="0" fillId="0" borderId="0" xfId="0"/>
    <xf numFmtId="0" fontId="5" fillId="0" borderId="2" xfId="2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wrapText="1"/>
    </xf>
    <xf numFmtId="4" fontId="9" fillId="0" borderId="2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wrapText="1"/>
    </xf>
    <xf numFmtId="0" fontId="5" fillId="0" borderId="2" xfId="2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wrapText="1"/>
    </xf>
    <xf numFmtId="4" fontId="7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3" borderId="2" xfId="0" applyFont="1" applyFill="1" applyBorder="1"/>
    <xf numFmtId="0" fontId="6" fillId="0" borderId="0" xfId="0" applyFont="1"/>
    <xf numFmtId="0" fontId="5" fillId="0" borderId="2" xfId="2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4" fontId="9" fillId="5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2" fontId="10" fillId="4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9" fontId="5" fillId="4" borderId="2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/>
    <xf numFmtId="2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/>
    <xf numFmtId="4" fontId="6" fillId="0" borderId="0" xfId="0" applyNumberFormat="1" applyFont="1"/>
    <xf numFmtId="2" fontId="6" fillId="0" borderId="0" xfId="0" applyNumberFormat="1" applyFont="1"/>
    <xf numFmtId="0" fontId="15" fillId="0" borderId="0" xfId="0" applyFont="1"/>
    <xf numFmtId="2" fontId="10" fillId="0" borderId="2" xfId="0" applyNumberFormat="1" applyFont="1" applyFill="1" applyBorder="1" applyAlignment="1">
      <alignment horizontal="center" vertical="center"/>
    </xf>
    <xf numFmtId="0" fontId="17" fillId="0" borderId="0" xfId="5" applyFont="1" applyFill="1"/>
    <xf numFmtId="0" fontId="17" fillId="0" borderId="0" xfId="5" applyFont="1" applyFill="1" applyAlignment="1">
      <alignment horizontal="center" wrapText="1"/>
    </xf>
    <xf numFmtId="0" fontId="17" fillId="0" borderId="15" xfId="5" applyFont="1" applyFill="1" applyBorder="1" applyAlignment="1">
      <alignment horizontal="center" vertical="center" wrapText="1"/>
    </xf>
    <xf numFmtId="0" fontId="17" fillId="0" borderId="14" xfId="5" applyFont="1" applyFill="1" applyBorder="1" applyAlignment="1">
      <alignment horizontal="center" wrapText="1"/>
    </xf>
    <xf numFmtId="0" fontId="17" fillId="6" borderId="18" xfId="5" applyFont="1" applyFill="1" applyBorder="1" applyAlignment="1">
      <alignment horizontal="center" vertical="center" wrapText="1"/>
    </xf>
    <xf numFmtId="0" fontId="17" fillId="0" borderId="19" xfId="5" applyFont="1" applyFill="1" applyBorder="1" applyAlignment="1">
      <alignment horizontal="center" wrapText="1"/>
    </xf>
    <xf numFmtId="0" fontId="17" fillId="0" borderId="15" xfId="5" applyFont="1" applyFill="1" applyBorder="1" applyAlignment="1">
      <alignment horizontal="center" wrapText="1"/>
    </xf>
    <xf numFmtId="0" fontId="16" fillId="0" borderId="18" xfId="5" applyFont="1" applyFill="1" applyBorder="1" applyAlignment="1">
      <alignment horizontal="center" vertical="center" wrapText="1"/>
    </xf>
    <xf numFmtId="0" fontId="8" fillId="0" borderId="18" xfId="5" applyFont="1" applyFill="1" applyBorder="1" applyAlignment="1">
      <alignment horizontal="left" vertical="center" wrapText="1"/>
    </xf>
    <xf numFmtId="164" fontId="20" fillId="7" borderId="19" xfId="4" applyFont="1" applyFill="1" applyBorder="1" applyAlignment="1">
      <alignment horizontal="center" vertical="center" wrapText="1"/>
    </xf>
    <xf numFmtId="164" fontId="20" fillId="7" borderId="15" xfId="4" applyFont="1" applyFill="1" applyBorder="1" applyAlignment="1">
      <alignment horizontal="center" vertical="center" wrapText="1"/>
    </xf>
    <xf numFmtId="164" fontId="20" fillId="0" borderId="14" xfId="4" applyFont="1" applyFill="1" applyBorder="1" applyAlignment="1">
      <alignment horizontal="center" vertical="center" wrapText="1"/>
    </xf>
    <xf numFmtId="164" fontId="20" fillId="0" borderId="20" xfId="4" applyFont="1" applyFill="1" applyBorder="1" applyAlignment="1">
      <alignment horizontal="center" vertical="center" wrapText="1"/>
    </xf>
    <xf numFmtId="164" fontId="20" fillId="0" borderId="19" xfId="4" applyFont="1" applyFill="1" applyBorder="1" applyAlignment="1">
      <alignment horizontal="center" vertical="center" wrapText="1"/>
    </xf>
    <xf numFmtId="164" fontId="20" fillId="0" borderId="15" xfId="4" applyFont="1" applyFill="1" applyBorder="1" applyAlignment="1">
      <alignment horizontal="center" vertical="center" wrapText="1"/>
    </xf>
    <xf numFmtId="164" fontId="16" fillId="0" borderId="19" xfId="4" applyFont="1" applyFill="1" applyBorder="1" applyAlignment="1">
      <alignment horizontal="center" vertical="center" wrapText="1"/>
    </xf>
    <xf numFmtId="164" fontId="16" fillId="0" borderId="15" xfId="4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left" vertical="center" wrapText="1"/>
    </xf>
    <xf numFmtId="164" fontId="21" fillId="6" borderId="19" xfId="4" applyFont="1" applyFill="1" applyBorder="1" applyAlignment="1">
      <alignment horizontal="center" vertical="center" wrapText="1"/>
    </xf>
    <xf numFmtId="164" fontId="21" fillId="6" borderId="15" xfId="4" applyFont="1" applyFill="1" applyBorder="1" applyAlignment="1">
      <alignment horizontal="center" vertical="center" wrapText="1"/>
    </xf>
    <xf numFmtId="164" fontId="16" fillId="6" borderId="19" xfId="4" applyFont="1" applyFill="1" applyBorder="1" applyAlignment="1">
      <alignment horizontal="center" vertical="center" wrapText="1"/>
    </xf>
    <xf numFmtId="164" fontId="16" fillId="6" borderId="15" xfId="4" applyFont="1" applyFill="1" applyBorder="1" applyAlignment="1">
      <alignment horizontal="center" vertical="center" wrapText="1"/>
    </xf>
    <xf numFmtId="0" fontId="16" fillId="0" borderId="21" xfId="5" applyFont="1" applyFill="1" applyBorder="1" applyAlignment="1">
      <alignment horizontal="center" vertical="center" wrapText="1"/>
    </xf>
    <xf numFmtId="0" fontId="25" fillId="0" borderId="21" xfId="5" applyFont="1" applyFill="1" applyBorder="1" applyAlignment="1">
      <alignment horizontal="left" vertical="center" wrapText="1"/>
    </xf>
    <xf numFmtId="164" fontId="16" fillId="0" borderId="22" xfId="4" applyFont="1" applyFill="1" applyBorder="1" applyAlignment="1">
      <alignment horizontal="center" vertical="center" wrapText="1"/>
    </xf>
    <xf numFmtId="0" fontId="17" fillId="0" borderId="0" xfId="5" applyFont="1" applyFill="1" applyAlignment="1">
      <alignment horizontal="center" vertical="center" wrapText="1"/>
    </xf>
    <xf numFmtId="0" fontId="16" fillId="0" borderId="0" xfId="5" applyFont="1" applyFill="1" applyAlignment="1">
      <alignment wrapText="1"/>
    </xf>
    <xf numFmtId="0" fontId="16" fillId="0" borderId="0" xfId="5" applyFont="1" applyFill="1" applyAlignment="1">
      <alignment horizontal="center" wrapText="1"/>
    </xf>
    <xf numFmtId="0" fontId="16" fillId="0" borderId="0" xfId="5" applyFont="1" applyFill="1"/>
    <xf numFmtId="0" fontId="26" fillId="0" borderId="0" xfId="6" applyFont="1" applyBorder="1" applyAlignment="1" applyProtection="1">
      <alignment vertical="center" wrapText="1"/>
    </xf>
    <xf numFmtId="0" fontId="27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5" fillId="0" borderId="2" xfId="0" applyFont="1" applyBorder="1" applyAlignment="1">
      <alignment horizontal="left" wrapText="1"/>
    </xf>
    <xf numFmtId="0" fontId="25" fillId="0" borderId="2" xfId="0" applyFont="1" applyBorder="1" applyAlignment="1">
      <alignment vertical="center" wrapText="1"/>
    </xf>
    <xf numFmtId="2" fontId="0" fillId="0" borderId="2" xfId="0" applyNumberFormat="1" applyBorder="1"/>
    <xf numFmtId="0" fontId="25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27" xfId="5" applyFont="1" applyFill="1" applyBorder="1" applyAlignment="1">
      <alignment horizontal="center" wrapText="1"/>
    </xf>
    <xf numFmtId="164" fontId="20" fillId="7" borderId="27" xfId="4" applyFont="1" applyFill="1" applyBorder="1" applyAlignment="1">
      <alignment horizontal="center" vertical="center" wrapText="1"/>
    </xf>
    <xf numFmtId="164" fontId="20" fillId="0" borderId="27" xfId="4" applyFont="1" applyFill="1" applyBorder="1" applyAlignment="1">
      <alignment horizontal="center" vertical="center" wrapText="1"/>
    </xf>
    <xf numFmtId="164" fontId="16" fillId="0" borderId="27" xfId="4" applyFont="1" applyFill="1" applyBorder="1" applyAlignment="1">
      <alignment horizontal="center" vertical="center" wrapText="1"/>
    </xf>
    <xf numFmtId="164" fontId="21" fillId="6" borderId="27" xfId="4" applyFont="1" applyFill="1" applyBorder="1" applyAlignment="1">
      <alignment horizontal="center" vertical="center" wrapText="1"/>
    </xf>
    <xf numFmtId="164" fontId="16" fillId="6" borderId="27" xfId="4" applyFont="1" applyFill="1" applyBorder="1" applyAlignment="1">
      <alignment horizontal="center" vertical="center" wrapText="1"/>
    </xf>
    <xf numFmtId="164" fontId="16" fillId="0" borderId="6" xfId="4" applyFont="1" applyFill="1" applyBorder="1" applyAlignment="1">
      <alignment horizontal="center" vertical="center" wrapText="1"/>
    </xf>
    <xf numFmtId="0" fontId="17" fillId="0" borderId="28" xfId="5" applyFont="1" applyFill="1" applyBorder="1" applyAlignment="1">
      <alignment horizontal="center" vertical="center" wrapText="1"/>
    </xf>
    <xf numFmtId="0" fontId="17" fillId="0" borderId="28" xfId="5" applyFont="1" applyFill="1" applyBorder="1" applyAlignment="1">
      <alignment horizontal="center" wrapText="1"/>
    </xf>
    <xf numFmtId="164" fontId="20" fillId="7" borderId="28" xfId="4" applyFont="1" applyFill="1" applyBorder="1" applyAlignment="1">
      <alignment horizontal="center" vertical="center" wrapText="1"/>
    </xf>
    <xf numFmtId="164" fontId="20" fillId="0" borderId="28" xfId="4" applyFont="1" applyFill="1" applyBorder="1" applyAlignment="1">
      <alignment horizontal="center" vertical="center" wrapText="1"/>
    </xf>
    <xf numFmtId="164" fontId="16" fillId="0" borderId="28" xfId="4" applyFont="1" applyFill="1" applyBorder="1" applyAlignment="1">
      <alignment horizontal="center" vertical="center" wrapText="1"/>
    </xf>
    <xf numFmtId="164" fontId="21" fillId="6" borderId="28" xfId="4" applyFont="1" applyFill="1" applyBorder="1" applyAlignment="1">
      <alignment horizontal="center" vertical="center" wrapText="1"/>
    </xf>
    <xf numFmtId="164" fontId="16" fillId="6" borderId="28" xfId="4" applyFont="1" applyFill="1" applyBorder="1" applyAlignment="1">
      <alignment horizontal="center" vertical="center" wrapText="1"/>
    </xf>
    <xf numFmtId="164" fontId="16" fillId="0" borderId="29" xfId="4" applyFont="1" applyFill="1" applyBorder="1" applyAlignment="1">
      <alignment horizontal="center" vertical="center" wrapText="1"/>
    </xf>
    <xf numFmtId="0" fontId="17" fillId="8" borderId="27" xfId="5" applyFont="1" applyFill="1" applyBorder="1" applyAlignment="1">
      <alignment horizontal="center" vertical="center" wrapText="1"/>
    </xf>
    <xf numFmtId="0" fontId="17" fillId="0" borderId="19" xfId="5" applyFont="1" applyFill="1" applyBorder="1" applyAlignment="1">
      <alignment horizontal="center" vertical="center" wrapText="1"/>
    </xf>
    <xf numFmtId="0" fontId="17" fillId="0" borderId="20" xfId="5" applyFont="1" applyFill="1" applyBorder="1"/>
    <xf numFmtId="164" fontId="17" fillId="0" borderId="20" xfId="5" applyNumberFormat="1" applyFont="1" applyFill="1" applyBorder="1"/>
    <xf numFmtId="164" fontId="21" fillId="6" borderId="20" xfId="4" applyFont="1" applyFill="1" applyBorder="1" applyAlignment="1">
      <alignment horizontal="center" vertical="center" wrapText="1"/>
    </xf>
    <xf numFmtId="164" fontId="16" fillId="6" borderId="20" xfId="4" applyFont="1" applyFill="1" applyBorder="1" applyAlignment="1">
      <alignment horizontal="center" vertical="center" wrapText="1"/>
    </xf>
    <xf numFmtId="0" fontId="17" fillId="0" borderId="31" xfId="5" applyFont="1" applyFill="1" applyBorder="1"/>
    <xf numFmtId="0" fontId="17" fillId="0" borderId="27" xfId="5" applyFont="1" applyBorder="1" applyAlignment="1">
      <alignment horizontal="center" vertical="center" wrapText="1"/>
    </xf>
    <xf numFmtId="164" fontId="16" fillId="6" borderId="18" xfId="4" applyFont="1" applyFill="1" applyBorder="1" applyAlignment="1">
      <alignment horizontal="center" vertical="center" wrapText="1"/>
    </xf>
    <xf numFmtId="164" fontId="21" fillId="6" borderId="18" xfId="4" applyFont="1" applyFill="1" applyBorder="1" applyAlignment="1">
      <alignment horizontal="center" vertical="center" wrapText="1"/>
    </xf>
    <xf numFmtId="0" fontId="17" fillId="0" borderId="34" xfId="5" applyFont="1" applyFill="1" applyBorder="1" applyAlignment="1">
      <alignment horizontal="center" vertical="center" wrapText="1"/>
    </xf>
    <xf numFmtId="0" fontId="17" fillId="8" borderId="11" xfId="5" applyFont="1" applyFill="1" applyBorder="1" applyAlignment="1">
      <alignment horizontal="center" vertical="center" wrapText="1"/>
    </xf>
    <xf numFmtId="164" fontId="21" fillId="0" borderId="19" xfId="4" applyFont="1" applyFill="1" applyBorder="1" applyAlignment="1">
      <alignment horizontal="center" vertical="center" wrapText="1"/>
    </xf>
    <xf numFmtId="164" fontId="21" fillId="0" borderId="15" xfId="4" applyFont="1" applyFill="1" applyBorder="1" applyAlignment="1">
      <alignment horizontal="center" vertical="center" wrapText="1"/>
    </xf>
    <xf numFmtId="164" fontId="16" fillId="0" borderId="22" xfId="4" applyFont="1" applyFill="1" applyBorder="1" applyAlignment="1">
      <alignment horizontal="center" vertical="center"/>
    </xf>
    <xf numFmtId="164" fontId="16" fillId="0" borderId="23" xfId="4" applyFont="1" applyFill="1" applyBorder="1" applyAlignment="1">
      <alignment horizontal="center" vertical="center"/>
    </xf>
    <xf numFmtId="0" fontId="17" fillId="0" borderId="9" xfId="5" applyFont="1" applyFill="1" applyBorder="1" applyAlignment="1">
      <alignment horizontal="center" vertical="center" wrapText="1"/>
    </xf>
    <xf numFmtId="0" fontId="17" fillId="8" borderId="30" xfId="5" applyFont="1" applyFill="1" applyBorder="1" applyAlignment="1">
      <alignment vertical="center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wrapText="1"/>
    </xf>
    <xf numFmtId="164" fontId="20" fillId="7" borderId="18" xfId="4" applyFont="1" applyFill="1" applyBorder="1" applyAlignment="1">
      <alignment horizontal="center" vertical="center" wrapText="1"/>
    </xf>
    <xf numFmtId="164" fontId="20" fillId="0" borderId="35" xfId="4" applyFont="1" applyFill="1" applyBorder="1" applyAlignment="1">
      <alignment horizontal="center" vertical="center" wrapText="1"/>
    </xf>
    <xf numFmtId="164" fontId="20" fillId="0" borderId="18" xfId="4" applyFont="1" applyFill="1" applyBorder="1" applyAlignment="1">
      <alignment horizontal="center" vertical="center" wrapText="1"/>
    </xf>
    <xf numFmtId="164" fontId="16" fillId="0" borderId="18" xfId="4" applyFont="1" applyFill="1" applyBorder="1" applyAlignment="1">
      <alignment horizontal="center" vertical="center" wrapText="1"/>
    </xf>
    <xf numFmtId="164" fontId="16" fillId="0" borderId="21" xfId="4" applyFont="1" applyFill="1" applyBorder="1" applyAlignment="1">
      <alignment horizontal="center" vertical="center" wrapText="1"/>
    </xf>
    <xf numFmtId="0" fontId="16" fillId="0" borderId="20" xfId="5" applyFont="1" applyFill="1" applyBorder="1"/>
    <xf numFmtId="164" fontId="16" fillId="0" borderId="20" xfId="5" applyNumberFormat="1" applyFont="1" applyFill="1" applyBorder="1" applyAlignment="1">
      <alignment vertical="center"/>
    </xf>
    <xf numFmtId="166" fontId="17" fillId="0" borderId="0" xfId="5" applyNumberFormat="1" applyFont="1" applyFill="1"/>
    <xf numFmtId="0" fontId="17" fillId="0" borderId="0" xfId="5" applyFont="1" applyFill="1" applyAlignment="1">
      <alignment wrapText="1"/>
    </xf>
    <xf numFmtId="0" fontId="17" fillId="8" borderId="10" xfId="5" applyFont="1" applyFill="1" applyBorder="1" applyAlignment="1">
      <alignment horizontal="center" vertical="center" wrapText="1"/>
    </xf>
    <xf numFmtId="164" fontId="21" fillId="6" borderId="36" xfId="4" applyFont="1" applyFill="1" applyBorder="1" applyAlignment="1">
      <alignment horizontal="center" vertical="center" wrapText="1"/>
    </xf>
    <xf numFmtId="0" fontId="17" fillId="0" borderId="20" xfId="5" applyFont="1" applyFill="1" applyBorder="1" applyAlignment="1">
      <alignment horizontal="center" vertical="center" wrapText="1"/>
    </xf>
    <xf numFmtId="164" fontId="20" fillId="8" borderId="24" xfId="4" applyFont="1" applyFill="1" applyBorder="1" applyAlignment="1">
      <alignment horizontal="center" vertical="center" wrapText="1"/>
    </xf>
    <xf numFmtId="164" fontId="20" fillId="8" borderId="20" xfId="4" applyFont="1" applyFill="1" applyBorder="1" applyAlignment="1">
      <alignment horizontal="center" vertical="center" wrapText="1"/>
    </xf>
    <xf numFmtId="164" fontId="20" fillId="8" borderId="5" xfId="4" applyFont="1" applyFill="1" applyBorder="1" applyAlignment="1">
      <alignment horizontal="center" vertical="center" wrapText="1"/>
    </xf>
    <xf numFmtId="164" fontId="16" fillId="8" borderId="20" xfId="5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164" fontId="20" fillId="0" borderId="28" xfId="4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15" fillId="0" borderId="2" xfId="0" applyFont="1" applyBorder="1" applyAlignment="1">
      <alignment horizont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center" vertical="center"/>
    </xf>
    <xf numFmtId="2" fontId="15" fillId="0" borderId="2" xfId="0" applyNumberFormat="1" applyFont="1" applyBorder="1"/>
    <xf numFmtId="0" fontId="15" fillId="0" borderId="2" xfId="0" applyFont="1" applyFill="1" applyBorder="1"/>
    <xf numFmtId="0" fontId="14" fillId="0" borderId="2" xfId="0" applyFont="1" applyBorder="1" applyAlignment="1">
      <alignment horizontal="center"/>
    </xf>
    <xf numFmtId="0" fontId="14" fillId="0" borderId="5" xfId="0" applyFont="1" applyBorder="1"/>
    <xf numFmtId="2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165" fontId="15" fillId="0" borderId="2" xfId="0" applyNumberFormat="1" applyFont="1" applyBorder="1" applyAlignment="1">
      <alignment horizontal="center" vertical="center"/>
    </xf>
    <xf numFmtId="166" fontId="15" fillId="8" borderId="2" xfId="0" applyNumberFormat="1" applyFont="1" applyFill="1" applyBorder="1"/>
    <xf numFmtId="0" fontId="32" fillId="0" borderId="2" xfId="0" applyFont="1" applyFill="1" applyBorder="1" applyAlignment="1">
      <alignment vertical="center" wrapText="1"/>
    </xf>
    <xf numFmtId="0" fontId="14" fillId="0" borderId="2" xfId="0" applyFont="1" applyBorder="1"/>
    <xf numFmtId="0" fontId="25" fillId="0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left" vertical="center"/>
    </xf>
    <xf numFmtId="0" fontId="26" fillId="8" borderId="2" xfId="0" applyFont="1" applyFill="1" applyBorder="1" applyAlignment="1">
      <alignment horizontal="left" vertical="center"/>
    </xf>
    <xf numFmtId="0" fontId="32" fillId="8" borderId="2" xfId="0" applyFont="1" applyFill="1" applyBorder="1" applyAlignment="1">
      <alignment vertical="center" wrapText="1"/>
    </xf>
    <xf numFmtId="0" fontId="26" fillId="8" borderId="2" xfId="0" applyFont="1" applyFill="1" applyBorder="1"/>
    <xf numFmtId="0" fontId="13" fillId="0" borderId="0" xfId="0" applyFont="1"/>
    <xf numFmtId="0" fontId="16" fillId="0" borderId="14" xfId="0" applyFont="1" applyBorder="1" applyAlignment="1">
      <alignment horizontal="left" wrapText="1"/>
    </xf>
    <xf numFmtId="2" fontId="15" fillId="0" borderId="20" xfId="0" applyNumberFormat="1" applyFont="1" applyBorder="1"/>
    <xf numFmtId="0" fontId="14" fillId="0" borderId="14" xfId="0" applyFont="1" applyBorder="1"/>
    <xf numFmtId="0" fontId="32" fillId="8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15" fillId="0" borderId="14" xfId="0" applyFont="1" applyBorder="1"/>
    <xf numFmtId="0" fontId="26" fillId="8" borderId="40" xfId="0" applyFont="1" applyFill="1" applyBorder="1"/>
    <xf numFmtId="0" fontId="16" fillId="0" borderId="41" xfId="0" applyFont="1" applyFill="1" applyBorder="1" applyAlignment="1">
      <alignment vertical="center" wrapText="1"/>
    </xf>
    <xf numFmtId="0" fontId="15" fillId="0" borderId="41" xfId="0" applyFont="1" applyBorder="1"/>
    <xf numFmtId="2" fontId="15" fillId="0" borderId="31" xfId="0" applyNumberFormat="1" applyFont="1" applyBorder="1"/>
    <xf numFmtId="0" fontId="26" fillId="8" borderId="19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/>
    <xf numFmtId="0" fontId="15" fillId="0" borderId="3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165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166" fontId="15" fillId="8" borderId="31" xfId="0" applyNumberFormat="1" applyFont="1" applyFill="1" applyBorder="1"/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2" fontId="15" fillId="0" borderId="4" xfId="0" applyNumberFormat="1" applyFont="1" applyBorder="1"/>
    <xf numFmtId="2" fontId="15" fillId="0" borderId="36" xfId="0" applyNumberFormat="1" applyFont="1" applyBorder="1"/>
    <xf numFmtId="0" fontId="14" fillId="0" borderId="43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center" vertical="center"/>
    </xf>
    <xf numFmtId="0" fontId="13" fillId="0" borderId="0" xfId="6" applyFont="1" applyBorder="1" applyAlignment="1" applyProtection="1">
      <alignment horizontal="center" vertical="center" wrapText="1"/>
    </xf>
    <xf numFmtId="164" fontId="10" fillId="4" borderId="2" xfId="4" applyFont="1" applyFill="1" applyBorder="1" applyAlignment="1">
      <alignment horizontal="center" vertical="center"/>
    </xf>
    <xf numFmtId="164" fontId="10" fillId="4" borderId="2" xfId="4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3" fillId="0" borderId="0" xfId="0" applyFont="1" applyAlignment="1">
      <alignment horizontal="center"/>
    </xf>
    <xf numFmtId="2" fontId="10" fillId="5" borderId="2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7" fillId="0" borderId="7" xfId="5" applyFont="1" applyBorder="1" applyAlignment="1">
      <alignment horizontal="center" vertical="center" wrapText="1"/>
    </xf>
    <xf numFmtId="0" fontId="17" fillId="0" borderId="12" xfId="5" applyFont="1" applyBorder="1" applyAlignment="1">
      <alignment horizontal="center" vertical="center" wrapText="1"/>
    </xf>
    <xf numFmtId="0" fontId="17" fillId="0" borderId="16" xfId="5" applyFont="1" applyBorder="1" applyAlignment="1">
      <alignment horizontal="center" vertical="center" wrapText="1"/>
    </xf>
    <xf numFmtId="0" fontId="16" fillId="0" borderId="8" xfId="5" applyFont="1" applyBorder="1" applyAlignment="1">
      <alignment horizontal="center" vertical="center" wrapText="1"/>
    </xf>
    <xf numFmtId="0" fontId="16" fillId="0" borderId="13" xfId="5" applyFont="1" applyBorder="1" applyAlignment="1">
      <alignment horizontal="center" vertical="center" wrapText="1"/>
    </xf>
    <xf numFmtId="0" fontId="16" fillId="0" borderId="17" xfId="5" applyFont="1" applyBorder="1" applyAlignment="1">
      <alignment horizontal="center" vertical="center" wrapText="1"/>
    </xf>
    <xf numFmtId="0" fontId="17" fillId="0" borderId="14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/>
    </xf>
    <xf numFmtId="0" fontId="13" fillId="0" borderId="0" xfId="6" applyFont="1" applyBorder="1" applyAlignment="1" applyProtection="1">
      <alignment horizontal="right" vertical="center" wrapText="1"/>
    </xf>
    <xf numFmtId="0" fontId="17" fillId="0" borderId="8" xfId="5" applyFont="1" applyBorder="1" applyAlignment="1">
      <alignment horizontal="center" vertical="center" wrapText="1"/>
    </xf>
    <xf numFmtId="0" fontId="17" fillId="0" borderId="32" xfId="5" applyFont="1" applyBorder="1" applyAlignment="1">
      <alignment horizontal="center" vertical="center" wrapText="1"/>
    </xf>
    <xf numFmtId="0" fontId="17" fillId="0" borderId="33" xfId="5" applyFont="1" applyBorder="1" applyAlignment="1">
      <alignment horizontal="center" vertical="center" wrapText="1"/>
    </xf>
    <xf numFmtId="0" fontId="17" fillId="0" borderId="9" xfId="5" applyFont="1" applyBorder="1" applyAlignment="1">
      <alignment horizontal="center" vertical="center" wrapText="1"/>
    </xf>
    <xf numFmtId="0" fontId="17" fillId="0" borderId="26" xfId="5" applyFont="1" applyBorder="1" applyAlignment="1">
      <alignment horizontal="center" vertical="center" wrapText="1"/>
    </xf>
    <xf numFmtId="0" fontId="17" fillId="0" borderId="6" xfId="5" applyFont="1" applyBorder="1" applyAlignment="1">
      <alignment horizontal="center" wrapText="1"/>
    </xf>
    <xf numFmtId="0" fontId="17" fillId="0" borderId="0" xfId="5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justify" wrapText="1"/>
    </xf>
  </cellXfs>
  <cellStyles count="7">
    <cellStyle name="Обычный" xfId="0" builtinId="0"/>
    <cellStyle name="Обычный 19" xfId="3"/>
    <cellStyle name="Обычный 2" xfId="2"/>
    <cellStyle name="Обычный 2 2 2 9" xfId="5"/>
    <cellStyle name="Обычный 3 15" xfId="6"/>
    <cellStyle name="Процентный" xfId="1" builtinId="5"/>
    <cellStyle name="Финансовый" xfId="4" builtinId="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2;&#1080;&#1089;&#1077;&#1083;&#1100;\&#1059;&#1088;&#1072;&#1093;&#1086;&#1074;&#1072;&#1085;&#1086;%20&#1074;%20&#1090;&#1072;&#1088;&#1080;&#1092;&#1072;&#1093;\2017&#1075;\1%20&#1082;&#1074;&#1072;&#1088;&#1090;&#1072;&#1083;%202017&#1075;\&#1042;&#1089;&#1077;%20&#1079;&#1072;&#1090;&#1088;&#1072;&#1090;&#1099;%20&#1074;%20&#1090;&#1072;&#1088;&#1080;&#1092;&#1072;&#1093;%20&#1085;&#1072;%20&#1090;&#1077;&#1087;&#1083;&#1086;&#1101;&#1085;&#1077;&#1088;&#1075;&#1080;&#1102;%20&#1079;&#1072;%201%20&#1082;&#1074;&#1072;&#1088;&#1090;&#1072;&#1083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елення"/>
      <sheetName val="бюджет"/>
      <sheetName val="інші"/>
      <sheetName val="релігія"/>
      <sheetName val="послуга"/>
      <sheetName val="Свод_тепло"/>
      <sheetName val="Свод_тепло 2 кв."/>
      <sheetName val="обсяги реалізації"/>
      <sheetName val="відпуск з колекторів"/>
    </sheetNames>
    <sheetDataSet>
      <sheetData sheetId="0">
        <row r="32">
          <cell r="I32">
            <v>0</v>
          </cell>
        </row>
        <row r="33">
          <cell r="I33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1">
        <row r="32">
          <cell r="K32">
            <v>0</v>
          </cell>
        </row>
        <row r="33">
          <cell r="K33">
            <v>0</v>
          </cell>
        </row>
      </sheetData>
      <sheetData sheetId="2">
        <row r="32">
          <cell r="K32">
            <v>0</v>
          </cell>
        </row>
        <row r="33">
          <cell r="K33">
            <v>0</v>
          </cell>
        </row>
      </sheetData>
      <sheetData sheetId="3">
        <row r="27">
          <cell r="I27">
            <v>2.2050000000000004E-3</v>
          </cell>
        </row>
        <row r="32">
          <cell r="I32">
            <v>0</v>
          </cell>
        </row>
        <row r="33">
          <cell r="I33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3" workbookViewId="0">
      <selection activeCell="J38" sqref="J38"/>
    </sheetView>
  </sheetViews>
  <sheetFormatPr defaultRowHeight="15" x14ac:dyDescent="0.25"/>
  <cols>
    <col min="1" max="1" width="9.140625" style="21"/>
    <col min="2" max="2" width="42.140625" style="21" customWidth="1"/>
    <col min="3" max="3" width="13.5703125" style="21" bestFit="1" customWidth="1"/>
    <col min="4" max="4" width="13.42578125" style="21" customWidth="1"/>
    <col min="5" max="5" width="13.5703125" style="21" bestFit="1" customWidth="1"/>
    <col min="6" max="6" width="13.42578125" style="21" customWidth="1"/>
    <col min="7" max="7" width="13.5703125" style="21" bestFit="1" customWidth="1"/>
    <col min="8" max="8" width="13.5703125" style="21" customWidth="1"/>
    <col min="9" max="9" width="13.5703125" style="21" bestFit="1" customWidth="1"/>
    <col min="10" max="10" width="13.140625" style="21" customWidth="1"/>
    <col min="11" max="16384" width="9.140625" style="21"/>
  </cols>
  <sheetData>
    <row r="1" spans="1:10" ht="90.75" customHeight="1" x14ac:dyDescent="0.25">
      <c r="H1" s="216" t="s">
        <v>148</v>
      </c>
      <c r="I1" s="216"/>
      <c r="J1" s="216"/>
    </row>
    <row r="2" spans="1:10" ht="18" customHeight="1" x14ac:dyDescent="0.25">
      <c r="H2" s="21" t="s">
        <v>147</v>
      </c>
    </row>
    <row r="3" spans="1:10" ht="18" customHeight="1" x14ac:dyDescent="0.25"/>
    <row r="4" spans="1:10" ht="18.75" x14ac:dyDescent="0.3">
      <c r="A4" s="217" t="s">
        <v>71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8.75" x14ac:dyDescent="0.3">
      <c r="A5" s="217" t="s">
        <v>72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x14ac:dyDescent="0.25">
      <c r="J6" s="36" t="s">
        <v>61</v>
      </c>
    </row>
    <row r="7" spans="1:10" ht="47.25" customHeight="1" x14ac:dyDescent="0.25">
      <c r="A7" s="219" t="s">
        <v>0</v>
      </c>
      <c r="B7" s="219" t="s">
        <v>1</v>
      </c>
      <c r="C7" s="221" t="s">
        <v>2</v>
      </c>
      <c r="D7" s="222"/>
      <c r="E7" s="221" t="s">
        <v>3</v>
      </c>
      <c r="F7" s="222"/>
      <c r="G7" s="221" t="s">
        <v>4</v>
      </c>
      <c r="H7" s="222"/>
      <c r="I7" s="223" t="s">
        <v>5</v>
      </c>
      <c r="J7" s="223"/>
    </row>
    <row r="8" spans="1:10" ht="45" x14ac:dyDescent="0.25">
      <c r="A8" s="220"/>
      <c r="B8" s="220"/>
      <c r="C8" s="44" t="s">
        <v>65</v>
      </c>
      <c r="D8" s="39" t="s">
        <v>66</v>
      </c>
      <c r="E8" s="44" t="s">
        <v>65</v>
      </c>
      <c r="F8" s="39" t="s">
        <v>66</v>
      </c>
      <c r="G8" s="44" t="s">
        <v>65</v>
      </c>
      <c r="H8" s="39" t="s">
        <v>66</v>
      </c>
      <c r="I8" s="44" t="s">
        <v>65</v>
      </c>
      <c r="J8" s="39" t="s">
        <v>66</v>
      </c>
    </row>
    <row r="9" spans="1:10" s="31" customFormat="1" ht="12.75" x14ac:dyDescent="0.2">
      <c r="A9" s="28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</row>
    <row r="10" spans="1:10" ht="15.75" x14ac:dyDescent="0.25">
      <c r="A10" s="22">
        <v>1</v>
      </c>
      <c r="B10" s="1" t="s">
        <v>6</v>
      </c>
      <c r="C10" s="2">
        <f t="shared" ref="C10:J10" si="0">C11+C19+C20+C23</f>
        <v>1022.975</v>
      </c>
      <c r="D10" s="2">
        <f t="shared" si="0"/>
        <v>1282.7939540000002</v>
      </c>
      <c r="E10" s="2">
        <f t="shared" si="0"/>
        <v>969.34300000000007</v>
      </c>
      <c r="F10" s="2">
        <f t="shared" si="0"/>
        <v>1231.2568598999999</v>
      </c>
      <c r="G10" s="2">
        <f t="shared" si="0"/>
        <v>1285.0440000000003</v>
      </c>
      <c r="H10" s="2">
        <f t="shared" si="0"/>
        <v>1247.6767722</v>
      </c>
      <c r="I10" s="2">
        <f t="shared" si="0"/>
        <v>611.17399999999998</v>
      </c>
      <c r="J10" s="26">
        <f t="shared" si="0"/>
        <v>1240.6080121999998</v>
      </c>
    </row>
    <row r="11" spans="1:10" ht="15.75" x14ac:dyDescent="0.25">
      <c r="A11" s="22" t="s">
        <v>7</v>
      </c>
      <c r="B11" s="1" t="s">
        <v>8</v>
      </c>
      <c r="C11" s="2">
        <f t="shared" ref="C11:J11" si="1">SUM(C12:C18)</f>
        <v>1002.875</v>
      </c>
      <c r="D11" s="2">
        <f t="shared" si="1"/>
        <v>1238.4313940000002</v>
      </c>
      <c r="E11" s="2">
        <f t="shared" si="1"/>
        <v>949.24300000000005</v>
      </c>
      <c r="F11" s="2">
        <f t="shared" si="1"/>
        <v>1186.8942998999999</v>
      </c>
      <c r="G11" s="2">
        <f t="shared" si="1"/>
        <v>1264.9440000000002</v>
      </c>
      <c r="H11" s="2">
        <f t="shared" si="1"/>
        <v>1203.3142121999999</v>
      </c>
      <c r="I11" s="2">
        <f t="shared" si="1"/>
        <v>591.07399999999996</v>
      </c>
      <c r="J11" s="26">
        <f t="shared" si="1"/>
        <v>1196.2454521999998</v>
      </c>
    </row>
    <row r="12" spans="1:10" ht="15.75" x14ac:dyDescent="0.25">
      <c r="A12" s="3" t="s">
        <v>9</v>
      </c>
      <c r="B12" s="4" t="s">
        <v>10</v>
      </c>
      <c r="C12" s="5">
        <v>828.56500000000005</v>
      </c>
      <c r="D12" s="32">
        <f>C12*1.233</f>
        <v>1021.6206450000002</v>
      </c>
      <c r="E12" s="5">
        <v>828.57</v>
      </c>
      <c r="F12" s="32">
        <f>E12*1.233</f>
        <v>1021.6268100000001</v>
      </c>
      <c r="G12" s="5">
        <v>1142.2</v>
      </c>
      <c r="H12" s="32">
        <f>G12*0.907</f>
        <v>1035.9754</v>
      </c>
      <c r="I12" s="5">
        <v>473.46</v>
      </c>
      <c r="J12" s="33">
        <f>I12*2.184</f>
        <v>1034.03664</v>
      </c>
    </row>
    <row r="13" spans="1:10" ht="15.75" x14ac:dyDescent="0.25">
      <c r="A13" s="3" t="s">
        <v>11</v>
      </c>
      <c r="B13" s="4" t="s">
        <v>12</v>
      </c>
      <c r="C13" s="5">
        <v>72.625</v>
      </c>
      <c r="D13" s="32">
        <f>C13*1.3223</f>
        <v>96.032037500000001</v>
      </c>
      <c r="E13" s="5">
        <v>76.712999999999994</v>
      </c>
      <c r="F13" s="32">
        <f>E13*1.3223</f>
        <v>101.4375999</v>
      </c>
      <c r="G13" s="5">
        <v>76.713999999999999</v>
      </c>
      <c r="H13" s="32">
        <f>G13*1.3223</f>
        <v>101.43892220000001</v>
      </c>
      <c r="I13" s="5">
        <v>76.713999999999999</v>
      </c>
      <c r="J13" s="33">
        <f>I13*1.3223</f>
        <v>101.43892220000001</v>
      </c>
    </row>
    <row r="14" spans="1:10" ht="31.5" x14ac:dyDescent="0.25">
      <c r="A14" s="3" t="s">
        <v>13</v>
      </c>
      <c r="B14" s="6" t="s">
        <v>14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v>0</v>
      </c>
      <c r="J14" s="24"/>
    </row>
    <row r="15" spans="1:10" ht="15.75" x14ac:dyDescent="0.25">
      <c r="A15" s="3" t="s">
        <v>15</v>
      </c>
      <c r="B15" s="6" t="s">
        <v>16</v>
      </c>
      <c r="C15" s="5">
        <v>65.8</v>
      </c>
      <c r="D15" s="32">
        <v>65.8</v>
      </c>
      <c r="E15" s="5">
        <v>6.6</v>
      </c>
      <c r="F15" s="32">
        <v>6.6</v>
      </c>
      <c r="G15" s="5">
        <v>8.67</v>
      </c>
      <c r="H15" s="32">
        <v>8.67</v>
      </c>
      <c r="I15" s="5">
        <v>3.54</v>
      </c>
      <c r="J15" s="33">
        <v>3.54</v>
      </c>
    </row>
    <row r="16" spans="1:10" ht="31.5" x14ac:dyDescent="0.25">
      <c r="A16" s="3" t="s">
        <v>17</v>
      </c>
      <c r="B16" s="4" t="s">
        <v>18</v>
      </c>
      <c r="C16" s="5">
        <v>32.93</v>
      </c>
      <c r="D16" s="32">
        <f>C16*1.5258</f>
        <v>50.244593999999999</v>
      </c>
      <c r="E16" s="5">
        <v>34.4</v>
      </c>
      <c r="F16" s="32">
        <f>E16*1.5258</f>
        <v>52.487519999999996</v>
      </c>
      <c r="G16" s="5">
        <v>34.4</v>
      </c>
      <c r="H16" s="32">
        <f>G16*1.5258</f>
        <v>52.487519999999996</v>
      </c>
      <c r="I16" s="5">
        <v>34.4</v>
      </c>
      <c r="J16" s="34">
        <f>I16*1.5258</f>
        <v>52.487519999999996</v>
      </c>
    </row>
    <row r="17" spans="1:10" ht="31.5" x14ac:dyDescent="0.25">
      <c r="A17" s="3" t="s">
        <v>19</v>
      </c>
      <c r="B17" s="4" t="s">
        <v>20</v>
      </c>
      <c r="C17" s="5">
        <v>2.7349999999999999</v>
      </c>
      <c r="D17" s="32">
        <f>C17*1.6505</f>
        <v>4.5141175000000002</v>
      </c>
      <c r="E17" s="5">
        <v>2.74</v>
      </c>
      <c r="F17" s="32">
        <f>E17*1.6505</f>
        <v>4.5223700000000004</v>
      </c>
      <c r="G17" s="5">
        <v>2.74</v>
      </c>
      <c r="H17" s="32">
        <f>G17*1.6505</f>
        <v>4.5223700000000004</v>
      </c>
      <c r="I17" s="5">
        <v>2.74</v>
      </c>
      <c r="J17" s="34">
        <f>I17*1.6505</f>
        <v>4.5223700000000004</v>
      </c>
    </row>
    <row r="18" spans="1:10" ht="31.5" x14ac:dyDescent="0.25">
      <c r="A18" s="3" t="s">
        <v>21</v>
      </c>
      <c r="B18" s="4" t="s">
        <v>22</v>
      </c>
      <c r="C18" s="5">
        <v>0.22</v>
      </c>
      <c r="D18" s="5">
        <v>0.22</v>
      </c>
      <c r="E18" s="5">
        <v>0.22</v>
      </c>
      <c r="F18" s="5">
        <v>0.22</v>
      </c>
      <c r="G18" s="5">
        <v>0.22</v>
      </c>
      <c r="H18" s="5">
        <v>0.22</v>
      </c>
      <c r="I18" s="5">
        <v>0.22</v>
      </c>
      <c r="J18" s="27">
        <v>0.22</v>
      </c>
    </row>
    <row r="19" spans="1:10" ht="30" customHeight="1" x14ac:dyDescent="0.25">
      <c r="A19" s="22" t="s">
        <v>23</v>
      </c>
      <c r="B19" s="1" t="s">
        <v>59</v>
      </c>
      <c r="C19" s="2">
        <v>13.45</v>
      </c>
      <c r="D19" s="23">
        <f>C19*2.624</f>
        <v>35.2928</v>
      </c>
      <c r="E19" s="2">
        <v>13.45</v>
      </c>
      <c r="F19" s="23">
        <f>E19*2.624</f>
        <v>35.2928</v>
      </c>
      <c r="G19" s="2">
        <v>13.45</v>
      </c>
      <c r="H19" s="23">
        <f>G19*2.624</f>
        <v>35.2928</v>
      </c>
      <c r="I19" s="2">
        <v>13.45</v>
      </c>
      <c r="J19" s="40">
        <f>I19*2.624</f>
        <v>35.2928</v>
      </c>
    </row>
    <row r="20" spans="1:10" ht="15.75" x14ac:dyDescent="0.25">
      <c r="A20" s="22" t="s">
        <v>24</v>
      </c>
      <c r="B20" s="1" t="s">
        <v>25</v>
      </c>
      <c r="C20" s="2">
        <f t="shared" ref="C20:J20" si="2">C21+C22</f>
        <v>4.99</v>
      </c>
      <c r="D20" s="2">
        <f t="shared" si="2"/>
        <v>4.99</v>
      </c>
      <c r="E20" s="2">
        <f t="shared" si="2"/>
        <v>4.99</v>
      </c>
      <c r="F20" s="2">
        <f t="shared" si="2"/>
        <v>4.99</v>
      </c>
      <c r="G20" s="2">
        <f t="shared" si="2"/>
        <v>4.99</v>
      </c>
      <c r="H20" s="2">
        <f t="shared" si="2"/>
        <v>4.99</v>
      </c>
      <c r="I20" s="2">
        <f t="shared" si="2"/>
        <v>4.99</v>
      </c>
      <c r="J20" s="2">
        <f t="shared" si="2"/>
        <v>4.99</v>
      </c>
    </row>
    <row r="21" spans="1:10" ht="15.75" x14ac:dyDescent="0.25">
      <c r="A21" s="3" t="s">
        <v>26</v>
      </c>
      <c r="B21" s="4" t="s">
        <v>28</v>
      </c>
      <c r="C21" s="5">
        <v>1.5</v>
      </c>
      <c r="D21" s="5">
        <v>1.5</v>
      </c>
      <c r="E21" s="5">
        <v>1.5</v>
      </c>
      <c r="F21" s="5">
        <v>1.5</v>
      </c>
      <c r="G21" s="5">
        <v>1.5</v>
      </c>
      <c r="H21" s="5">
        <v>1.5</v>
      </c>
      <c r="I21" s="5">
        <v>1.5</v>
      </c>
      <c r="J21" s="25">
        <v>1.5</v>
      </c>
    </row>
    <row r="22" spans="1:10" ht="15.75" x14ac:dyDescent="0.25">
      <c r="A22" s="3" t="s">
        <v>27</v>
      </c>
      <c r="B22" s="4" t="s">
        <v>29</v>
      </c>
      <c r="C22" s="5">
        <v>3.49</v>
      </c>
      <c r="D22" s="5">
        <v>3.49</v>
      </c>
      <c r="E22" s="5">
        <v>3.49</v>
      </c>
      <c r="F22" s="5">
        <v>3.49</v>
      </c>
      <c r="G22" s="5">
        <v>3.49</v>
      </c>
      <c r="H22" s="5">
        <v>3.49</v>
      </c>
      <c r="I22" s="5">
        <v>3.49</v>
      </c>
      <c r="J22" s="25">
        <v>3.49</v>
      </c>
    </row>
    <row r="23" spans="1:10" ht="15.75" x14ac:dyDescent="0.25">
      <c r="A23" s="22" t="s">
        <v>30</v>
      </c>
      <c r="B23" s="1" t="s">
        <v>31</v>
      </c>
      <c r="C23" s="2">
        <f t="shared" ref="C23:J23" si="3">C24+C25</f>
        <v>1.66</v>
      </c>
      <c r="D23" s="2">
        <f t="shared" si="3"/>
        <v>4.0797600000000003</v>
      </c>
      <c r="E23" s="2">
        <f t="shared" si="3"/>
        <v>1.66</v>
      </c>
      <c r="F23" s="2">
        <f t="shared" si="3"/>
        <v>4.0797600000000003</v>
      </c>
      <c r="G23" s="2">
        <f t="shared" si="3"/>
        <v>1.66</v>
      </c>
      <c r="H23" s="2">
        <f t="shared" si="3"/>
        <v>4.0797600000000003</v>
      </c>
      <c r="I23" s="2">
        <f t="shared" si="3"/>
        <v>1.66</v>
      </c>
      <c r="J23" s="26">
        <f t="shared" si="3"/>
        <v>4.0797600000000003</v>
      </c>
    </row>
    <row r="24" spans="1:10" ht="31.5" x14ac:dyDescent="0.25">
      <c r="A24" s="3" t="s">
        <v>32</v>
      </c>
      <c r="B24" s="4" t="s">
        <v>60</v>
      </c>
      <c r="C24" s="5">
        <v>1.49</v>
      </c>
      <c r="D24" s="32">
        <f>C24*2.624</f>
        <v>3.9097600000000003</v>
      </c>
      <c r="E24" s="5">
        <v>1.49</v>
      </c>
      <c r="F24" s="32">
        <f>E24*2.624</f>
        <v>3.9097600000000003</v>
      </c>
      <c r="G24" s="5">
        <v>1.49</v>
      </c>
      <c r="H24" s="32">
        <f>G24*2.624</f>
        <v>3.9097600000000003</v>
      </c>
      <c r="I24" s="5">
        <v>1.49</v>
      </c>
      <c r="J24" s="34">
        <f>I24*2.624</f>
        <v>3.9097600000000003</v>
      </c>
    </row>
    <row r="25" spans="1:10" ht="15.75" x14ac:dyDescent="0.25">
      <c r="A25" s="3" t="s">
        <v>33</v>
      </c>
      <c r="B25" s="4" t="s">
        <v>34</v>
      </c>
      <c r="C25" s="5">
        <v>0.17</v>
      </c>
      <c r="D25" s="5">
        <v>0.17</v>
      </c>
      <c r="E25" s="5">
        <v>0.17</v>
      </c>
      <c r="F25" s="5">
        <v>0.17</v>
      </c>
      <c r="G25" s="5">
        <v>0.17</v>
      </c>
      <c r="H25" s="5">
        <v>0.17</v>
      </c>
      <c r="I25" s="5">
        <v>0.17</v>
      </c>
      <c r="J25" s="25">
        <v>0.17</v>
      </c>
    </row>
    <row r="26" spans="1:10" ht="15.75" x14ac:dyDescent="0.25">
      <c r="A26" s="22" t="s">
        <v>35</v>
      </c>
      <c r="B26" s="1" t="s">
        <v>36</v>
      </c>
      <c r="C26" s="2">
        <f t="shared" ref="C26:J26" si="4">C27+C28</f>
        <v>0.27</v>
      </c>
      <c r="D26" s="2">
        <f t="shared" si="4"/>
        <v>0.70848000000000011</v>
      </c>
      <c r="E26" s="2">
        <f t="shared" si="4"/>
        <v>0.27</v>
      </c>
      <c r="F26" s="2">
        <f t="shared" si="4"/>
        <v>0.70848000000000011</v>
      </c>
      <c r="G26" s="2">
        <f t="shared" si="4"/>
        <v>0.27</v>
      </c>
      <c r="H26" s="2">
        <f t="shared" si="4"/>
        <v>0.70848000000000011</v>
      </c>
      <c r="I26" s="2">
        <f t="shared" si="4"/>
        <v>0.27220500000000003</v>
      </c>
      <c r="J26" s="26">
        <f t="shared" si="4"/>
        <v>0.70848000000000011</v>
      </c>
    </row>
    <row r="27" spans="1:10" ht="31.5" x14ac:dyDescent="0.25">
      <c r="A27" s="3" t="s">
        <v>37</v>
      </c>
      <c r="B27" s="4" t="s">
        <v>60</v>
      </c>
      <c r="C27" s="5">
        <v>0.27</v>
      </c>
      <c r="D27" s="32">
        <f>C27*2.624</f>
        <v>0.70848000000000011</v>
      </c>
      <c r="E27" s="5">
        <v>0.27</v>
      </c>
      <c r="F27" s="32">
        <f>E27*2.624</f>
        <v>0.70848000000000011</v>
      </c>
      <c r="G27" s="5">
        <v>0.27</v>
      </c>
      <c r="H27" s="32">
        <f>G27*2.624</f>
        <v>0.70848000000000011</v>
      </c>
      <c r="I27" s="5">
        <v>0.27</v>
      </c>
      <c r="J27" s="34">
        <f>I27*2.624</f>
        <v>0.70848000000000011</v>
      </c>
    </row>
    <row r="28" spans="1:10" ht="15.75" x14ac:dyDescent="0.25">
      <c r="A28" s="3" t="s">
        <v>38</v>
      </c>
      <c r="B28" s="4" t="s">
        <v>34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>[1]релігія!I27</f>
        <v>2.2050000000000004E-3</v>
      </c>
      <c r="J28" s="19"/>
    </row>
    <row r="29" spans="1:10" ht="15.75" x14ac:dyDescent="0.25">
      <c r="A29" s="22">
        <v>3</v>
      </c>
      <c r="B29" s="1" t="s">
        <v>39</v>
      </c>
      <c r="C29" s="2">
        <f>[1]населення!I32</f>
        <v>0</v>
      </c>
      <c r="D29" s="2"/>
      <c r="E29" s="2">
        <f>[1]бюджет!K32</f>
        <v>0</v>
      </c>
      <c r="F29" s="2"/>
      <c r="G29" s="2">
        <f>[1]інші!K32</f>
        <v>0</v>
      </c>
      <c r="H29" s="2"/>
      <c r="I29" s="2">
        <f>[1]релігія!I32</f>
        <v>0</v>
      </c>
      <c r="J29" s="19"/>
    </row>
    <row r="30" spans="1:10" ht="15.75" x14ac:dyDescent="0.25">
      <c r="A30" s="22">
        <v>4</v>
      </c>
      <c r="B30" s="1" t="s">
        <v>40</v>
      </c>
      <c r="C30" s="2">
        <f>[1]населення!I33</f>
        <v>0</v>
      </c>
      <c r="D30" s="2"/>
      <c r="E30" s="2">
        <f>[1]бюджет!K33</f>
        <v>0</v>
      </c>
      <c r="F30" s="2"/>
      <c r="G30" s="2">
        <f>[1]інші!K33</f>
        <v>0</v>
      </c>
      <c r="H30" s="2"/>
      <c r="I30" s="2">
        <f>[1]релігія!I33</f>
        <v>0</v>
      </c>
      <c r="J30" s="19"/>
    </row>
    <row r="31" spans="1:10" ht="15.75" x14ac:dyDescent="0.25">
      <c r="A31" s="10">
        <v>5</v>
      </c>
      <c r="B31" s="11" t="s">
        <v>41</v>
      </c>
      <c r="C31" s="12">
        <f t="shared" ref="C31:J31" si="5">C10+C26</f>
        <v>1023.245</v>
      </c>
      <c r="D31" s="12">
        <f t="shared" si="5"/>
        <v>1283.5024340000002</v>
      </c>
      <c r="E31" s="12">
        <f t="shared" si="5"/>
        <v>969.61300000000006</v>
      </c>
      <c r="F31" s="12">
        <f t="shared" si="5"/>
        <v>1231.9653398999999</v>
      </c>
      <c r="G31" s="12">
        <f t="shared" si="5"/>
        <v>1285.3140000000003</v>
      </c>
      <c r="H31" s="12">
        <f t="shared" si="5"/>
        <v>1248.3852522</v>
      </c>
      <c r="I31" s="12">
        <f t="shared" si="5"/>
        <v>611.44620499999996</v>
      </c>
      <c r="J31" s="35">
        <f t="shared" si="5"/>
        <v>1241.3164921999999</v>
      </c>
    </row>
    <row r="32" spans="1:10" ht="15.75" x14ac:dyDescent="0.25">
      <c r="A32" s="13">
        <v>6</v>
      </c>
      <c r="B32" s="14" t="s">
        <v>42</v>
      </c>
      <c r="C32" s="15"/>
      <c r="D32" s="15"/>
      <c r="E32" s="15">
        <v>0</v>
      </c>
      <c r="F32" s="15"/>
      <c r="G32" s="15">
        <v>0</v>
      </c>
      <c r="H32" s="15"/>
      <c r="I32" s="15">
        <v>0</v>
      </c>
      <c r="J32" s="20"/>
    </row>
    <row r="33" spans="1:10" ht="15.75" x14ac:dyDescent="0.25">
      <c r="A33" s="22">
        <v>7</v>
      </c>
      <c r="B33" s="7" t="s">
        <v>43</v>
      </c>
      <c r="C33" s="2"/>
      <c r="D33" s="2"/>
      <c r="E33" s="2">
        <f>E34+E35+E36</f>
        <v>34.770000000000003</v>
      </c>
      <c r="F33" s="2">
        <f>F34+F35+F36</f>
        <v>34.770000000000003</v>
      </c>
      <c r="G33" s="2">
        <f>G34+G35+G36</f>
        <v>34.770000000000003</v>
      </c>
      <c r="H33" s="2">
        <f>H34+H35+H36</f>
        <v>34.770000000000003</v>
      </c>
      <c r="I33" s="2">
        <f>[1]релігія!I36</f>
        <v>0</v>
      </c>
      <c r="J33" s="19"/>
    </row>
    <row r="34" spans="1:10" ht="15.75" x14ac:dyDescent="0.25">
      <c r="A34" s="3" t="s">
        <v>44</v>
      </c>
      <c r="B34" s="4" t="s">
        <v>45</v>
      </c>
      <c r="C34" s="5">
        <f>[1]населення!I36</f>
        <v>0</v>
      </c>
      <c r="D34" s="5"/>
      <c r="E34" s="5">
        <v>6.26</v>
      </c>
      <c r="F34" s="5">
        <v>6.26</v>
      </c>
      <c r="G34" s="5">
        <v>6.26</v>
      </c>
      <c r="H34" s="5">
        <v>6.26</v>
      </c>
      <c r="I34" s="5">
        <f>[1]релігія!I37</f>
        <v>0</v>
      </c>
      <c r="J34" s="19"/>
    </row>
    <row r="35" spans="1:10" ht="15.75" x14ac:dyDescent="0.25">
      <c r="A35" s="3" t="s">
        <v>46</v>
      </c>
      <c r="B35" s="4" t="s">
        <v>47</v>
      </c>
      <c r="C35" s="5">
        <f>[1]населення!I37</f>
        <v>0</v>
      </c>
      <c r="D35" s="5"/>
      <c r="E35" s="5">
        <v>0</v>
      </c>
      <c r="F35" s="5"/>
      <c r="G35" s="5">
        <v>0</v>
      </c>
      <c r="H35" s="5"/>
      <c r="I35" s="5">
        <f>[1]релігія!I38</f>
        <v>0</v>
      </c>
      <c r="J35" s="19"/>
    </row>
    <row r="36" spans="1:10" ht="31.5" x14ac:dyDescent="0.25">
      <c r="A36" s="3" t="s">
        <v>48</v>
      </c>
      <c r="B36" s="4" t="s">
        <v>49</v>
      </c>
      <c r="C36" s="5">
        <f>[1]населення!I38</f>
        <v>0</v>
      </c>
      <c r="D36" s="5"/>
      <c r="E36" s="5">
        <v>28.51</v>
      </c>
      <c r="F36" s="5">
        <v>28.51</v>
      </c>
      <c r="G36" s="5">
        <v>28.51</v>
      </c>
      <c r="H36" s="5">
        <v>28.51</v>
      </c>
      <c r="I36" s="5">
        <f>[1]релігія!I39</f>
        <v>0</v>
      </c>
      <c r="J36" s="19"/>
    </row>
    <row r="37" spans="1:10" ht="31.5" x14ac:dyDescent="0.25">
      <c r="A37" s="3" t="s">
        <v>50</v>
      </c>
      <c r="B37" s="4" t="s">
        <v>51</v>
      </c>
      <c r="C37" s="5">
        <f>[1]населення!I39</f>
        <v>0</v>
      </c>
      <c r="D37" s="5"/>
      <c r="E37" s="5">
        <v>0</v>
      </c>
      <c r="F37" s="5"/>
      <c r="G37" s="5">
        <v>0</v>
      </c>
      <c r="H37" s="5"/>
      <c r="I37" s="5">
        <f>[1]релігія!I40</f>
        <v>0</v>
      </c>
      <c r="J37" s="19"/>
    </row>
    <row r="38" spans="1:10" ht="31.5" x14ac:dyDescent="0.25">
      <c r="A38" s="16">
        <v>8</v>
      </c>
      <c r="B38" s="17" t="s">
        <v>52</v>
      </c>
      <c r="C38" s="18">
        <f t="shared" ref="C38:I38" si="6">C31+C34+C36</f>
        <v>1023.245</v>
      </c>
      <c r="D38" s="18">
        <f>виробництво!D37+транспортування!D38+постачання!D38</f>
        <v>1283.5156570000001</v>
      </c>
      <c r="E38" s="18">
        <f t="shared" si="6"/>
        <v>1004.383</v>
      </c>
      <c r="F38" s="18">
        <f>виробництво!F37+транспортування!F38+постачання!F38</f>
        <v>1266.7485628999998</v>
      </c>
      <c r="G38" s="18">
        <f t="shared" si="6"/>
        <v>1320.0840000000003</v>
      </c>
      <c r="H38" s="18">
        <f>виробництво!H37+транспортування!H38+постачання!H38</f>
        <v>1283.1602227000001</v>
      </c>
      <c r="I38" s="18">
        <f t="shared" si="6"/>
        <v>611.44620499999996</v>
      </c>
      <c r="J38" s="214">
        <f>виробництво!J37+транспортування!J38+постачання!J38</f>
        <v>1241.3297151999998</v>
      </c>
    </row>
    <row r="39" spans="1:10" ht="15.75" x14ac:dyDescent="0.25">
      <c r="A39" s="16">
        <v>9</v>
      </c>
      <c r="B39" s="17" t="s">
        <v>55</v>
      </c>
      <c r="C39" s="18">
        <v>1023.25</v>
      </c>
      <c r="D39" s="18">
        <f>D38</f>
        <v>1283.5156570000001</v>
      </c>
      <c r="E39" s="18">
        <f t="shared" ref="E39:J39" si="7">E38</f>
        <v>1004.383</v>
      </c>
      <c r="F39" s="18">
        <f t="shared" si="7"/>
        <v>1266.7485628999998</v>
      </c>
      <c r="G39" s="18">
        <f t="shared" si="7"/>
        <v>1320.0840000000003</v>
      </c>
      <c r="H39" s="18">
        <f t="shared" si="7"/>
        <v>1283.1602227000001</v>
      </c>
      <c r="I39" s="18">
        <f t="shared" si="7"/>
        <v>611.44620499999996</v>
      </c>
      <c r="J39" s="215">
        <f t="shared" si="7"/>
        <v>1241.3297151999998</v>
      </c>
    </row>
    <row r="40" spans="1:10" ht="15.75" hidden="1" x14ac:dyDescent="0.25">
      <c r="A40" s="43" t="s">
        <v>63</v>
      </c>
      <c r="B40" s="17" t="s">
        <v>56</v>
      </c>
      <c r="C40" s="18">
        <f t="shared" ref="C40:J40" si="8">C12</f>
        <v>828.56500000000005</v>
      </c>
      <c r="D40" s="18">
        <f t="shared" si="8"/>
        <v>1021.6206450000002</v>
      </c>
      <c r="E40" s="18">
        <f t="shared" si="8"/>
        <v>828.57</v>
      </c>
      <c r="F40" s="18">
        <f t="shared" si="8"/>
        <v>1021.6268100000001</v>
      </c>
      <c r="G40" s="18">
        <f t="shared" si="8"/>
        <v>1142.2</v>
      </c>
      <c r="H40" s="18">
        <f t="shared" si="8"/>
        <v>1035.9754</v>
      </c>
      <c r="I40" s="18">
        <f t="shared" si="8"/>
        <v>473.46</v>
      </c>
      <c r="J40" s="37">
        <f t="shared" si="8"/>
        <v>1034.03664</v>
      </c>
    </row>
    <row r="41" spans="1:10" ht="31.5" hidden="1" x14ac:dyDescent="0.25">
      <c r="A41" s="43" t="s">
        <v>64</v>
      </c>
      <c r="B41" s="17" t="s">
        <v>58</v>
      </c>
      <c r="C41" s="18">
        <f>C39-C40</f>
        <v>194.68499999999995</v>
      </c>
      <c r="D41" s="18">
        <f>D39-D40</f>
        <v>261.89501199999995</v>
      </c>
      <c r="E41" s="18">
        <f>E39-E40</f>
        <v>175.81299999999999</v>
      </c>
      <c r="F41" s="18">
        <f>F39-F40</f>
        <v>245.12175289999971</v>
      </c>
      <c r="G41" s="18">
        <f>G38-G40</f>
        <v>177.88400000000024</v>
      </c>
      <c r="H41" s="18">
        <f>H39-H40</f>
        <v>247.18482270000004</v>
      </c>
      <c r="I41" s="18">
        <f>I38-I40</f>
        <v>137.98620499999998</v>
      </c>
      <c r="J41" s="37">
        <f>J39-J40</f>
        <v>207.29307519999975</v>
      </c>
    </row>
    <row r="42" spans="1:10" ht="15.75" hidden="1" x14ac:dyDescent="0.25">
      <c r="A42" s="22">
        <v>10</v>
      </c>
      <c r="B42" s="1" t="s">
        <v>57</v>
      </c>
      <c r="C42" s="2">
        <f t="shared" ref="C42:J42" si="9">C40/C39*100</f>
        <v>80.973857806010258</v>
      </c>
      <c r="D42" s="2">
        <f t="shared" si="9"/>
        <v>79.595495343458836</v>
      </c>
      <c r="E42" s="2">
        <f t="shared" si="9"/>
        <v>82.495422562906782</v>
      </c>
      <c r="F42" s="2">
        <f t="shared" si="9"/>
        <v>80.649533768656013</v>
      </c>
      <c r="G42" s="2">
        <f t="shared" si="9"/>
        <v>86.524796906863486</v>
      </c>
      <c r="H42" s="2">
        <f t="shared" si="9"/>
        <v>80.736246469682584</v>
      </c>
      <c r="I42" s="2">
        <f t="shared" si="9"/>
        <v>77.43281357024695</v>
      </c>
      <c r="J42" s="26">
        <f t="shared" si="9"/>
        <v>83.300724000907266</v>
      </c>
    </row>
    <row r="43" spans="1:10" ht="16.5" hidden="1" customHeight="1" x14ac:dyDescent="0.25">
      <c r="A43" s="22">
        <v>11</v>
      </c>
      <c r="B43" s="1" t="s">
        <v>58</v>
      </c>
      <c r="C43" s="2">
        <f t="shared" ref="C43:J43" si="10">C41/C39*100</f>
        <v>19.026142193989735</v>
      </c>
      <c r="D43" s="2">
        <f t="shared" si="10"/>
        <v>20.404504656541164</v>
      </c>
      <c r="E43" s="2">
        <f t="shared" si="10"/>
        <v>17.504577437093218</v>
      </c>
      <c r="F43" s="2">
        <f t="shared" si="10"/>
        <v>19.350466231343987</v>
      </c>
      <c r="G43" s="2">
        <f t="shared" si="10"/>
        <v>13.475203093136512</v>
      </c>
      <c r="H43" s="2">
        <f t="shared" si="10"/>
        <v>19.263753530317413</v>
      </c>
      <c r="I43" s="2">
        <f t="shared" si="10"/>
        <v>22.567186429753047</v>
      </c>
      <c r="J43" s="26">
        <f t="shared" si="10"/>
        <v>16.699275999092734</v>
      </c>
    </row>
    <row r="44" spans="1:10" ht="31.5" x14ac:dyDescent="0.25">
      <c r="A44" s="22">
        <v>10</v>
      </c>
      <c r="B44" s="1" t="s">
        <v>53</v>
      </c>
      <c r="C44" s="2">
        <f>199583-I44</f>
        <v>199499.47</v>
      </c>
      <c r="D44" s="2"/>
      <c r="E44" s="2">
        <v>30842</v>
      </c>
      <c r="F44" s="2"/>
      <c r="G44" s="2">
        <v>129507.88</v>
      </c>
      <c r="H44" s="2"/>
      <c r="I44" s="2">
        <v>83.53</v>
      </c>
      <c r="J44" s="19"/>
    </row>
    <row r="45" spans="1:10" ht="15.75" x14ac:dyDescent="0.25">
      <c r="A45" s="22">
        <v>11</v>
      </c>
      <c r="B45" s="8" t="s">
        <v>54</v>
      </c>
      <c r="C45" s="9">
        <v>0</v>
      </c>
      <c r="D45" s="9"/>
      <c r="E45" s="9">
        <f>E33/E31*100</f>
        <v>3.5859667723101896</v>
      </c>
      <c r="F45" s="9"/>
      <c r="G45" s="9">
        <f>G33/G31*100</f>
        <v>2.7051755446529016</v>
      </c>
      <c r="H45" s="9"/>
      <c r="I45" s="9">
        <v>0</v>
      </c>
      <c r="J45" s="19"/>
    </row>
    <row r="46" spans="1:10" ht="47.25" hidden="1" x14ac:dyDescent="0.25">
      <c r="A46" s="22">
        <v>14</v>
      </c>
      <c r="B46" s="1" t="s">
        <v>62</v>
      </c>
      <c r="C46" s="218">
        <f>(D38/C38*100)-100</f>
        <v>25.435810289813304</v>
      </c>
      <c r="D46" s="218"/>
      <c r="E46" s="218">
        <f>(F38/E38*100)-100</f>
        <v>26.122063286614747</v>
      </c>
      <c r="F46" s="218"/>
      <c r="G46" s="218">
        <f>(H38/G38*100)-100</f>
        <v>-2.7970778601967936</v>
      </c>
      <c r="H46" s="218"/>
      <c r="I46" s="218">
        <f>(J38/I38*100)-100</f>
        <v>103.01536014930372</v>
      </c>
      <c r="J46" s="218"/>
    </row>
    <row r="47" spans="1:10" ht="15.75" x14ac:dyDescent="0.25">
      <c r="A47" s="210"/>
      <c r="B47" s="211"/>
      <c r="C47" s="212"/>
      <c r="D47" s="212"/>
      <c r="E47" s="212"/>
      <c r="F47" s="212"/>
      <c r="G47" s="212"/>
      <c r="H47" s="212"/>
      <c r="I47" s="212"/>
      <c r="J47" s="212"/>
    </row>
    <row r="48" spans="1:10" ht="15.75" x14ac:dyDescent="0.25">
      <c r="A48" s="210"/>
      <c r="B48" s="211"/>
      <c r="C48" s="212"/>
      <c r="D48" s="212"/>
      <c r="E48" s="212"/>
      <c r="F48" s="212"/>
      <c r="G48" s="212"/>
      <c r="H48" s="212"/>
      <c r="I48" s="212"/>
      <c r="J48" s="212"/>
    </row>
    <row r="49" spans="1:10" ht="15.75" x14ac:dyDescent="0.25">
      <c r="A49" s="210"/>
      <c r="B49" s="211"/>
      <c r="C49" s="212"/>
      <c r="D49" s="212"/>
      <c r="E49" s="212"/>
      <c r="F49" s="212"/>
      <c r="G49" s="212"/>
      <c r="H49" s="212"/>
      <c r="I49" s="212"/>
      <c r="J49" s="212"/>
    </row>
    <row r="50" spans="1:10" s="54" customFormat="1" ht="18.75" x14ac:dyDescent="0.3">
      <c r="B50" s="209" t="s">
        <v>146</v>
      </c>
      <c r="F50" s="54" t="s">
        <v>70</v>
      </c>
    </row>
    <row r="52" spans="1:10" x14ac:dyDescent="0.25">
      <c r="D52" s="52">
        <f>D39*1.2</f>
        <v>1540.2187884000002</v>
      </c>
      <c r="F52" s="52">
        <f>F38*1.2</f>
        <v>1520.0982754799998</v>
      </c>
      <c r="H52" s="52">
        <f>H38*1.2</f>
        <v>1539.79226724</v>
      </c>
      <c r="J52" s="53">
        <f>J38*1.2</f>
        <v>1489.5956582399997</v>
      </c>
    </row>
  </sheetData>
  <mergeCells count="13">
    <mergeCell ref="H1:J1"/>
    <mergeCell ref="A4:J4"/>
    <mergeCell ref="A5:J5"/>
    <mergeCell ref="C46:D46"/>
    <mergeCell ref="E46:F46"/>
    <mergeCell ref="G46:H46"/>
    <mergeCell ref="I46:J46"/>
    <mergeCell ref="A7:A8"/>
    <mergeCell ref="B7:B8"/>
    <mergeCell ref="C7:D7"/>
    <mergeCell ref="G7:H7"/>
    <mergeCell ref="E7:F7"/>
    <mergeCell ref="I7:J7"/>
  </mergeCells>
  <conditionalFormatting sqref="C10:D45 J20 E10:I44">
    <cfRule type="containsText" dxfId="31" priority="7" stopIfTrue="1" operator="containsText" text="Додаток2">
      <formula>NOT(ISERROR(SEARCH("Додаток2",C10)))</formula>
    </cfRule>
    <cfRule type="containsText" dxfId="30" priority="8" stopIfTrue="1" operator="containsText" text="Додаток2">
      <formula>NOT(ISERROR(SEARCH("Додаток2",C10)))</formula>
    </cfRule>
  </conditionalFormatting>
  <conditionalFormatting sqref="E45:F45">
    <cfRule type="containsText" dxfId="29" priority="5" stopIfTrue="1" operator="containsText" text="Додаток2">
      <formula>NOT(ISERROR(SEARCH("Додаток2",E45)))</formula>
    </cfRule>
    <cfRule type="containsText" dxfId="28" priority="6" stopIfTrue="1" operator="containsText" text="Додаток2">
      <formula>NOT(ISERROR(SEARCH("Додаток2",E45)))</formula>
    </cfRule>
  </conditionalFormatting>
  <conditionalFormatting sqref="G45:H45">
    <cfRule type="containsText" dxfId="27" priority="3" stopIfTrue="1" operator="containsText" text="Додаток2">
      <formula>NOT(ISERROR(SEARCH("Додаток2",G45)))</formula>
    </cfRule>
    <cfRule type="containsText" dxfId="26" priority="4" stopIfTrue="1" operator="containsText" text="Додаток2">
      <formula>NOT(ISERROR(SEARCH("Додаток2",G45)))</formula>
    </cfRule>
  </conditionalFormatting>
  <conditionalFormatting sqref="I45">
    <cfRule type="containsText" dxfId="25" priority="1" stopIfTrue="1" operator="containsText" text="Додаток2">
      <formula>NOT(ISERROR(SEARCH("Додаток2",I45)))</formula>
    </cfRule>
    <cfRule type="containsText" dxfId="24" priority="2" stopIfTrue="1" operator="containsText" text="Додаток2">
      <formula>NOT(ISERROR(SEARCH("Додаток2",I45)))</formula>
    </cfRule>
  </conditionalFormatting>
  <pageMargins left="0.11811023622047245" right="0.11811023622047245" top="0.55118110236220474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A3" sqref="A3:XFD3"/>
    </sheetView>
  </sheetViews>
  <sheetFormatPr defaultRowHeight="15" x14ac:dyDescent="0.25"/>
  <cols>
    <col min="1" max="1" width="9.140625" style="21"/>
    <col min="2" max="2" width="42.140625" style="21" customWidth="1"/>
    <col min="3" max="3" width="13.5703125" style="21" bestFit="1" customWidth="1"/>
    <col min="4" max="4" width="13.42578125" style="21" customWidth="1"/>
    <col min="5" max="5" width="13.5703125" style="21" bestFit="1" customWidth="1"/>
    <col min="6" max="6" width="13.42578125" style="21" customWidth="1"/>
    <col min="7" max="7" width="13.5703125" style="21" bestFit="1" customWidth="1"/>
    <col min="8" max="8" width="13.42578125" style="21" customWidth="1"/>
    <col min="9" max="9" width="13.5703125" style="21" bestFit="1" customWidth="1"/>
    <col min="10" max="10" width="13.5703125" style="21" customWidth="1"/>
    <col min="11" max="16384" width="9.140625" style="21"/>
  </cols>
  <sheetData>
    <row r="1" spans="1:12" ht="90.75" customHeight="1" x14ac:dyDescent="0.25">
      <c r="H1" s="216" t="s">
        <v>152</v>
      </c>
      <c r="I1" s="216"/>
      <c r="J1" s="216"/>
    </row>
    <row r="2" spans="1:12" ht="21" customHeight="1" x14ac:dyDescent="0.25">
      <c r="H2" s="21" t="s">
        <v>147</v>
      </c>
    </row>
    <row r="3" spans="1:12" ht="21" customHeight="1" x14ac:dyDescent="0.25"/>
    <row r="4" spans="1:12" ht="18.75" x14ac:dyDescent="0.3">
      <c r="A4" s="217" t="s">
        <v>73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2" ht="18.75" x14ac:dyDescent="0.3">
      <c r="A5" s="217" t="s">
        <v>72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2" x14ac:dyDescent="0.25">
      <c r="J6" s="36" t="s">
        <v>67</v>
      </c>
    </row>
    <row r="7" spans="1:12" ht="47.25" customHeight="1" x14ac:dyDescent="0.25">
      <c r="A7" s="219" t="s">
        <v>0</v>
      </c>
      <c r="B7" s="219" t="s">
        <v>1</v>
      </c>
      <c r="C7" s="221" t="s">
        <v>2</v>
      </c>
      <c r="D7" s="222"/>
      <c r="E7" s="221" t="s">
        <v>3</v>
      </c>
      <c r="F7" s="222"/>
      <c r="G7" s="221" t="s">
        <v>4</v>
      </c>
      <c r="H7" s="222"/>
      <c r="I7" s="223" t="s">
        <v>5</v>
      </c>
      <c r="J7" s="223"/>
    </row>
    <row r="8" spans="1:12" ht="45" x14ac:dyDescent="0.25">
      <c r="A8" s="220"/>
      <c r="B8" s="220"/>
      <c r="C8" s="44" t="s">
        <v>65</v>
      </c>
      <c r="D8" s="39" t="s">
        <v>66</v>
      </c>
      <c r="E8" s="44" t="s">
        <v>65</v>
      </c>
      <c r="F8" s="39" t="s">
        <v>66</v>
      </c>
      <c r="G8" s="44" t="s">
        <v>65</v>
      </c>
      <c r="H8" s="39" t="s">
        <v>66</v>
      </c>
      <c r="I8" s="44" t="s">
        <v>65</v>
      </c>
      <c r="J8" s="39" t="s">
        <v>66</v>
      </c>
    </row>
    <row r="9" spans="1:12" s="31" customFormat="1" ht="12.75" x14ac:dyDescent="0.2">
      <c r="A9" s="28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</row>
    <row r="10" spans="1:12" ht="15.75" x14ac:dyDescent="0.25">
      <c r="A10" s="42">
        <v>1</v>
      </c>
      <c r="B10" s="1" t="s">
        <v>6</v>
      </c>
      <c r="C10" s="2">
        <f t="shared" ref="C10:J10" si="0">C11+C18+C19+C22</f>
        <v>989.54000000000008</v>
      </c>
      <c r="D10" s="2">
        <f t="shared" si="0"/>
        <v>1231.2536000000002</v>
      </c>
      <c r="E10" s="2">
        <f t="shared" si="0"/>
        <v>934.4380000000001</v>
      </c>
      <c r="F10" s="2">
        <f t="shared" si="0"/>
        <v>1177.4735799</v>
      </c>
      <c r="G10" s="2">
        <f t="shared" si="0"/>
        <v>1250.134</v>
      </c>
      <c r="H10" s="2">
        <f t="shared" si="0"/>
        <v>1193.8852397000003</v>
      </c>
      <c r="I10" s="2">
        <f t="shared" si="0"/>
        <v>576.26900000000001</v>
      </c>
      <c r="J10" s="26">
        <f t="shared" si="0"/>
        <v>1186.8247322</v>
      </c>
    </row>
    <row r="11" spans="1:12" ht="15.75" x14ac:dyDescent="0.25">
      <c r="A11" s="42" t="s">
        <v>7</v>
      </c>
      <c r="B11" s="1" t="s">
        <v>8</v>
      </c>
      <c r="C11" s="2">
        <f t="shared" ref="C11:J11" si="1">SUM(C12:C17)</f>
        <v>969.94</v>
      </c>
      <c r="D11" s="2">
        <f t="shared" si="1"/>
        <v>1188.1868000000002</v>
      </c>
      <c r="E11" s="2">
        <f t="shared" si="1"/>
        <v>914.83800000000008</v>
      </c>
      <c r="F11" s="2">
        <f t="shared" si="1"/>
        <v>1134.4067798999999</v>
      </c>
      <c r="G11" s="2">
        <f t="shared" si="1"/>
        <v>1230.5339999999999</v>
      </c>
      <c r="H11" s="2">
        <f t="shared" si="1"/>
        <v>1150.8184397000002</v>
      </c>
      <c r="I11" s="2">
        <f t="shared" si="1"/>
        <v>556.66899999999998</v>
      </c>
      <c r="J11" s="26">
        <f t="shared" si="1"/>
        <v>1143.7579321999999</v>
      </c>
    </row>
    <row r="12" spans="1:12" ht="15.75" x14ac:dyDescent="0.25">
      <c r="A12" s="3" t="s">
        <v>9</v>
      </c>
      <c r="B12" s="4" t="s">
        <v>10</v>
      </c>
      <c r="C12" s="5">
        <v>828.56500000000005</v>
      </c>
      <c r="D12" s="32">
        <f>C12*1.233</f>
        <v>1021.6206450000002</v>
      </c>
      <c r="E12" s="5">
        <v>828.57</v>
      </c>
      <c r="F12" s="32">
        <f>E12*1.233</f>
        <v>1021.6268100000001</v>
      </c>
      <c r="G12" s="5">
        <v>1142.2</v>
      </c>
      <c r="H12" s="32">
        <f>G12*0.907</f>
        <v>1035.9754</v>
      </c>
      <c r="I12" s="5">
        <v>473.46</v>
      </c>
      <c r="J12" s="33">
        <f>I12*2.184</f>
        <v>1034.03664</v>
      </c>
      <c r="L12" s="21">
        <v>38.907607450614137</v>
      </c>
    </row>
    <row r="13" spans="1:12" ht="15.75" x14ac:dyDescent="0.25">
      <c r="A13" s="3" t="s">
        <v>11</v>
      </c>
      <c r="B13" s="4" t="s">
        <v>12</v>
      </c>
      <c r="C13" s="5">
        <v>72.625</v>
      </c>
      <c r="D13" s="32">
        <f>C13*1.3223</f>
        <v>96.032037500000001</v>
      </c>
      <c r="E13" s="5">
        <v>76.712999999999994</v>
      </c>
      <c r="F13" s="32">
        <f>E13*1.3223</f>
        <v>101.4375999</v>
      </c>
      <c r="G13" s="5">
        <v>76.713999999999999</v>
      </c>
      <c r="H13" s="32">
        <f>G13*1.3223</f>
        <v>101.43892220000001</v>
      </c>
      <c r="I13" s="5">
        <v>76.713999999999999</v>
      </c>
      <c r="J13" s="33">
        <f>I13*1.3223</f>
        <v>101.43892220000001</v>
      </c>
      <c r="L13" s="21">
        <v>146.04644629646972</v>
      </c>
    </row>
    <row r="14" spans="1:12" ht="31.5" x14ac:dyDescent="0.25">
      <c r="A14" s="3" t="s">
        <v>13</v>
      </c>
      <c r="B14" s="6" t="s">
        <v>14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v>0</v>
      </c>
      <c r="J14" s="24"/>
      <c r="L14" s="21">
        <v>38.907607450614137</v>
      </c>
    </row>
    <row r="15" spans="1:12" ht="15.75" x14ac:dyDescent="0.25">
      <c r="A15" s="3" t="s">
        <v>15</v>
      </c>
      <c r="B15" s="6" t="s">
        <v>16</v>
      </c>
      <c r="C15" s="5">
        <v>65.8</v>
      </c>
      <c r="D15" s="5">
        <v>65.8</v>
      </c>
      <c r="E15" s="5">
        <v>6.6</v>
      </c>
      <c r="F15" s="5">
        <v>6.6</v>
      </c>
      <c r="G15" s="5">
        <v>8.67</v>
      </c>
      <c r="H15" s="5">
        <v>8.67</v>
      </c>
      <c r="I15" s="5">
        <v>3.54</v>
      </c>
      <c r="J15" s="46">
        <v>3.54</v>
      </c>
      <c r="L15" s="21">
        <v>2.2159835055824288</v>
      </c>
    </row>
    <row r="16" spans="1:12" ht="31.5" x14ac:dyDescent="0.25">
      <c r="A16" s="3" t="s">
        <v>19</v>
      </c>
      <c r="B16" s="4" t="s">
        <v>20</v>
      </c>
      <c r="C16" s="5">
        <v>2.7349999999999999</v>
      </c>
      <c r="D16" s="32">
        <f>C16*1.6505</f>
        <v>4.5141175000000002</v>
      </c>
      <c r="E16" s="5">
        <v>2.74</v>
      </c>
      <c r="F16" s="32">
        <f>E16*1.6505</f>
        <v>4.5223700000000004</v>
      </c>
      <c r="G16" s="5">
        <v>2.7349999999999999</v>
      </c>
      <c r="H16" s="32">
        <f>G16*1.6505</f>
        <v>4.5141175000000002</v>
      </c>
      <c r="I16" s="5">
        <v>2.74</v>
      </c>
      <c r="J16" s="34">
        <f>I16*1.6505</f>
        <v>4.5223700000000004</v>
      </c>
    </row>
    <row r="17" spans="1:12" ht="31.5" x14ac:dyDescent="0.25">
      <c r="A17" s="3" t="s">
        <v>21</v>
      </c>
      <c r="B17" s="4" t="s">
        <v>22</v>
      </c>
      <c r="C17" s="5">
        <v>0.215</v>
      </c>
      <c r="D17" s="5">
        <v>0.22</v>
      </c>
      <c r="E17" s="5">
        <v>0.215</v>
      </c>
      <c r="F17" s="5">
        <v>0.22</v>
      </c>
      <c r="G17" s="5">
        <v>0.215</v>
      </c>
      <c r="H17" s="5">
        <v>0.22</v>
      </c>
      <c r="I17" s="5">
        <v>0.215</v>
      </c>
      <c r="J17" s="27">
        <v>0.22</v>
      </c>
      <c r="L17" s="21">
        <v>19.930774396859022</v>
      </c>
    </row>
    <row r="18" spans="1:12" ht="30" customHeight="1" x14ac:dyDescent="0.25">
      <c r="A18" s="42" t="s">
        <v>23</v>
      </c>
      <c r="B18" s="1" t="s">
        <v>59</v>
      </c>
      <c r="C18" s="2">
        <v>12.96</v>
      </c>
      <c r="D18" s="23">
        <f>C18*2.624</f>
        <v>34.007040000000003</v>
      </c>
      <c r="E18" s="2">
        <v>12.96</v>
      </c>
      <c r="F18" s="23">
        <f>E18*2.624</f>
        <v>34.007040000000003</v>
      </c>
      <c r="G18" s="2">
        <v>12.96</v>
      </c>
      <c r="H18" s="23">
        <f>G18*2.624</f>
        <v>34.007040000000003</v>
      </c>
      <c r="I18" s="2">
        <v>12.96</v>
      </c>
      <c r="J18" s="41">
        <f>I18*2.624</f>
        <v>34.007040000000003</v>
      </c>
    </row>
    <row r="19" spans="1:12" ht="15.75" x14ac:dyDescent="0.25">
      <c r="A19" s="42" t="s">
        <v>24</v>
      </c>
      <c r="B19" s="1" t="s">
        <v>25</v>
      </c>
      <c r="C19" s="2">
        <f t="shared" ref="C19:J19" si="2">C20+C21</f>
        <v>4.9800000000000004</v>
      </c>
      <c r="D19" s="2">
        <f t="shared" si="2"/>
        <v>4.9800000000000004</v>
      </c>
      <c r="E19" s="2">
        <f t="shared" si="2"/>
        <v>4.9800000000000004</v>
      </c>
      <c r="F19" s="2">
        <f t="shared" si="2"/>
        <v>4.9800000000000004</v>
      </c>
      <c r="G19" s="2">
        <f t="shared" si="2"/>
        <v>4.9800000000000004</v>
      </c>
      <c r="H19" s="2">
        <f t="shared" si="2"/>
        <v>4.9800000000000004</v>
      </c>
      <c r="I19" s="2">
        <f t="shared" si="2"/>
        <v>4.9800000000000004</v>
      </c>
      <c r="J19" s="2">
        <f t="shared" si="2"/>
        <v>4.9800000000000004</v>
      </c>
      <c r="L19" s="21">
        <v>52.5812194036493</v>
      </c>
    </row>
    <row r="20" spans="1:12" ht="15.75" x14ac:dyDescent="0.25">
      <c r="A20" s="3" t="s">
        <v>26</v>
      </c>
      <c r="B20" s="4" t="s">
        <v>28</v>
      </c>
      <c r="C20" s="5">
        <v>1.49</v>
      </c>
      <c r="D20" s="5">
        <v>1.49</v>
      </c>
      <c r="E20" s="5">
        <v>1.49</v>
      </c>
      <c r="F20" s="5">
        <v>1.49</v>
      </c>
      <c r="G20" s="5">
        <v>1.49</v>
      </c>
      <c r="H20" s="5">
        <v>1.49</v>
      </c>
      <c r="I20" s="5">
        <v>1.49</v>
      </c>
      <c r="J20" s="25">
        <v>1.49</v>
      </c>
    </row>
    <row r="21" spans="1:12" ht="15.75" x14ac:dyDescent="0.25">
      <c r="A21" s="3" t="s">
        <v>27</v>
      </c>
      <c r="B21" s="4" t="s">
        <v>29</v>
      </c>
      <c r="C21" s="5">
        <v>3.49</v>
      </c>
      <c r="D21" s="5">
        <v>3.49</v>
      </c>
      <c r="E21" s="5">
        <v>3.49</v>
      </c>
      <c r="F21" s="5">
        <v>3.49</v>
      </c>
      <c r="G21" s="5">
        <v>3.49</v>
      </c>
      <c r="H21" s="5">
        <v>3.49</v>
      </c>
      <c r="I21" s="5">
        <v>3.49</v>
      </c>
      <c r="J21" s="25">
        <v>3.49</v>
      </c>
    </row>
    <row r="22" spans="1:12" ht="15.75" x14ac:dyDescent="0.25">
      <c r="A22" s="42" t="s">
        <v>30</v>
      </c>
      <c r="B22" s="1" t="s">
        <v>31</v>
      </c>
      <c r="C22" s="2">
        <f t="shared" ref="C22:J22" si="3">C23+C24</f>
        <v>1.66</v>
      </c>
      <c r="D22" s="2">
        <f t="shared" si="3"/>
        <v>4.0797600000000003</v>
      </c>
      <c r="E22" s="2">
        <f t="shared" si="3"/>
        <v>1.66</v>
      </c>
      <c r="F22" s="2">
        <f t="shared" si="3"/>
        <v>4.0797600000000003</v>
      </c>
      <c r="G22" s="2">
        <f t="shared" si="3"/>
        <v>1.66</v>
      </c>
      <c r="H22" s="2">
        <f t="shared" si="3"/>
        <v>4.0797600000000003</v>
      </c>
      <c r="I22" s="2">
        <f t="shared" si="3"/>
        <v>1.66</v>
      </c>
      <c r="J22" s="26">
        <f t="shared" si="3"/>
        <v>4.0797600000000003</v>
      </c>
      <c r="L22" s="21">
        <v>31.117939653046136</v>
      </c>
    </row>
    <row r="23" spans="1:12" ht="31.5" x14ac:dyDescent="0.25">
      <c r="A23" s="3" t="s">
        <v>32</v>
      </c>
      <c r="B23" s="4" t="s">
        <v>60</v>
      </c>
      <c r="C23" s="5">
        <v>1.49</v>
      </c>
      <c r="D23" s="32">
        <f>C23*2.624</f>
        <v>3.9097600000000003</v>
      </c>
      <c r="E23" s="5">
        <v>1.49</v>
      </c>
      <c r="F23" s="32">
        <f>E23*2.624</f>
        <v>3.9097600000000003</v>
      </c>
      <c r="G23" s="5">
        <v>1.49</v>
      </c>
      <c r="H23" s="32">
        <f>G23*2.624</f>
        <v>3.9097600000000003</v>
      </c>
      <c r="I23" s="5">
        <v>1.49</v>
      </c>
      <c r="J23" s="34">
        <f>I23*2.624</f>
        <v>3.9097600000000003</v>
      </c>
      <c r="L23" s="21">
        <v>12.719146311582747</v>
      </c>
    </row>
    <row r="24" spans="1:12" ht="15.75" x14ac:dyDescent="0.25">
      <c r="A24" s="3" t="s">
        <v>33</v>
      </c>
      <c r="B24" s="4" t="s">
        <v>34</v>
      </c>
      <c r="C24" s="5">
        <v>0.17</v>
      </c>
      <c r="D24" s="5">
        <v>0.17</v>
      </c>
      <c r="E24" s="5">
        <v>0.17</v>
      </c>
      <c r="F24" s="5">
        <v>0.17</v>
      </c>
      <c r="G24" s="5">
        <v>0.17</v>
      </c>
      <c r="H24" s="5">
        <v>0.17</v>
      </c>
      <c r="I24" s="5">
        <v>0.17</v>
      </c>
      <c r="J24" s="25">
        <v>0.17</v>
      </c>
      <c r="L24" s="21">
        <v>-24.956245334980565</v>
      </c>
    </row>
    <row r="25" spans="1:12" ht="15.75" x14ac:dyDescent="0.25">
      <c r="A25" s="42" t="s">
        <v>35</v>
      </c>
      <c r="B25" s="1" t="s">
        <v>36</v>
      </c>
      <c r="C25" s="2">
        <f t="shared" ref="C25:J25" si="4">C26+C27</f>
        <v>0.27</v>
      </c>
      <c r="D25" s="2">
        <f t="shared" si="4"/>
        <v>0.70848000000000011</v>
      </c>
      <c r="E25" s="2">
        <f t="shared" si="4"/>
        <v>0.27</v>
      </c>
      <c r="F25" s="2">
        <f t="shared" si="4"/>
        <v>0.70848000000000011</v>
      </c>
      <c r="G25" s="2">
        <f t="shared" si="4"/>
        <v>0.27</v>
      </c>
      <c r="H25" s="2">
        <f t="shared" si="4"/>
        <v>0.70848000000000011</v>
      </c>
      <c r="I25" s="2">
        <f t="shared" si="4"/>
        <v>0.27220500000000003</v>
      </c>
      <c r="J25" s="26">
        <f t="shared" si="4"/>
        <v>0.70848000000000011</v>
      </c>
    </row>
    <row r="26" spans="1:12" ht="31.5" x14ac:dyDescent="0.25">
      <c r="A26" s="3" t="s">
        <v>37</v>
      </c>
      <c r="B26" s="4" t="s">
        <v>60</v>
      </c>
      <c r="C26" s="5">
        <v>0.27</v>
      </c>
      <c r="D26" s="32">
        <f>C26*2.624</f>
        <v>0.70848000000000011</v>
      </c>
      <c r="E26" s="5">
        <v>0.27</v>
      </c>
      <c r="F26" s="32">
        <f>E26*2.624</f>
        <v>0.70848000000000011</v>
      </c>
      <c r="G26" s="5">
        <v>0.27</v>
      </c>
      <c r="H26" s="32">
        <f>G26*2.624</f>
        <v>0.70848000000000011</v>
      </c>
      <c r="I26" s="5">
        <v>0.27</v>
      </c>
      <c r="J26" s="34">
        <f>I26*2.624</f>
        <v>0.70848000000000011</v>
      </c>
      <c r="L26" s="21">
        <v>65.046296296296276</v>
      </c>
    </row>
    <row r="27" spans="1:12" ht="15.75" x14ac:dyDescent="0.25">
      <c r="A27" s="3" t="s">
        <v>38</v>
      </c>
      <c r="B27" s="4" t="s">
        <v>34</v>
      </c>
      <c r="C27" s="5">
        <v>0</v>
      </c>
      <c r="D27" s="5"/>
      <c r="E27" s="5">
        <v>0</v>
      </c>
      <c r="F27" s="5"/>
      <c r="G27" s="5">
        <v>0</v>
      </c>
      <c r="H27" s="5"/>
      <c r="I27" s="5">
        <f>[1]релігія!I27</f>
        <v>2.2050000000000004E-3</v>
      </c>
      <c r="J27" s="19"/>
    </row>
    <row r="28" spans="1:12" ht="15.75" x14ac:dyDescent="0.25">
      <c r="A28" s="42">
        <v>3</v>
      </c>
      <c r="B28" s="1" t="s">
        <v>39</v>
      </c>
      <c r="C28" s="2">
        <f>[1]населення!I32</f>
        <v>0</v>
      </c>
      <c r="D28" s="2"/>
      <c r="E28" s="2">
        <f>[1]бюджет!K32</f>
        <v>0</v>
      </c>
      <c r="F28" s="2"/>
      <c r="G28" s="2">
        <f>[1]інші!K32</f>
        <v>0</v>
      </c>
      <c r="H28" s="2"/>
      <c r="I28" s="2">
        <f>[1]релігія!I32</f>
        <v>0</v>
      </c>
      <c r="J28" s="19"/>
    </row>
    <row r="29" spans="1:12" ht="15.75" x14ac:dyDescent="0.25">
      <c r="A29" s="42">
        <v>4</v>
      </c>
      <c r="B29" s="1" t="s">
        <v>40</v>
      </c>
      <c r="C29" s="2">
        <f>[1]населення!I33</f>
        <v>0</v>
      </c>
      <c r="D29" s="2"/>
      <c r="E29" s="2">
        <f>[1]бюджет!K33</f>
        <v>0</v>
      </c>
      <c r="F29" s="2"/>
      <c r="G29" s="2">
        <f>[1]інші!K33</f>
        <v>0</v>
      </c>
      <c r="H29" s="2"/>
      <c r="I29" s="2">
        <f>[1]релігія!I33</f>
        <v>0</v>
      </c>
      <c r="J29" s="19"/>
    </row>
    <row r="30" spans="1:12" ht="15.75" x14ac:dyDescent="0.25">
      <c r="A30" s="10">
        <v>5</v>
      </c>
      <c r="B30" s="11" t="s">
        <v>41</v>
      </c>
      <c r="C30" s="12">
        <f t="shared" ref="C30:J30" si="5">C10+C25</f>
        <v>989.81000000000006</v>
      </c>
      <c r="D30" s="12">
        <f t="shared" si="5"/>
        <v>1231.9620800000002</v>
      </c>
      <c r="E30" s="12">
        <f t="shared" si="5"/>
        <v>934.70800000000008</v>
      </c>
      <c r="F30" s="12">
        <f t="shared" si="5"/>
        <v>1178.1820599</v>
      </c>
      <c r="G30" s="12">
        <f t="shared" si="5"/>
        <v>1250.404</v>
      </c>
      <c r="H30" s="12">
        <f t="shared" si="5"/>
        <v>1194.5937197000003</v>
      </c>
      <c r="I30" s="12">
        <f t="shared" si="5"/>
        <v>576.54120499999999</v>
      </c>
      <c r="J30" s="35">
        <f t="shared" si="5"/>
        <v>1187.5332122</v>
      </c>
    </row>
    <row r="31" spans="1:12" ht="15.75" x14ac:dyDescent="0.25">
      <c r="A31" s="13">
        <v>6</v>
      </c>
      <c r="B31" s="14" t="s">
        <v>42</v>
      </c>
      <c r="C31" s="15"/>
      <c r="D31" s="15"/>
      <c r="E31" s="15">
        <v>0</v>
      </c>
      <c r="F31" s="15"/>
      <c r="G31" s="15">
        <v>0</v>
      </c>
      <c r="H31" s="15"/>
      <c r="I31" s="15">
        <v>0</v>
      </c>
      <c r="J31" s="20"/>
    </row>
    <row r="32" spans="1:12" ht="15.75" x14ac:dyDescent="0.25">
      <c r="A32" s="42">
        <v>7</v>
      </c>
      <c r="B32" s="7" t="s">
        <v>43</v>
      </c>
      <c r="C32" s="2"/>
      <c r="D32" s="2"/>
      <c r="E32" s="2">
        <f>E33+E34+E35</f>
        <v>34.770000000000003</v>
      </c>
      <c r="F32" s="2">
        <f>F33+F34+F35</f>
        <v>34.770000000000003</v>
      </c>
      <c r="G32" s="2">
        <f>G33+G34+G35</f>
        <v>34.770000000000003</v>
      </c>
      <c r="H32" s="2">
        <f>H33+H34+H35</f>
        <v>34.770000000000003</v>
      </c>
      <c r="I32" s="2">
        <f>[1]релігія!I36</f>
        <v>0</v>
      </c>
      <c r="J32" s="19"/>
    </row>
    <row r="33" spans="1:12" ht="15.75" x14ac:dyDescent="0.25">
      <c r="A33" s="3" t="s">
        <v>44</v>
      </c>
      <c r="B33" s="4" t="s">
        <v>45</v>
      </c>
      <c r="C33" s="5">
        <f>[1]населення!I36</f>
        <v>0</v>
      </c>
      <c r="D33" s="5"/>
      <c r="E33" s="5">
        <v>6.26</v>
      </c>
      <c r="F33" s="5">
        <v>6.26</v>
      </c>
      <c r="G33" s="5">
        <v>6.26</v>
      </c>
      <c r="H33" s="5">
        <v>6.26</v>
      </c>
      <c r="I33" s="5">
        <f>[1]релігія!I37</f>
        <v>0</v>
      </c>
      <c r="J33" s="19"/>
    </row>
    <row r="34" spans="1:12" ht="15.75" x14ac:dyDescent="0.25">
      <c r="A34" s="3" t="s">
        <v>46</v>
      </c>
      <c r="B34" s="4" t="s">
        <v>47</v>
      </c>
      <c r="C34" s="5">
        <f>[1]населення!I37</f>
        <v>0</v>
      </c>
      <c r="D34" s="5"/>
      <c r="E34" s="5">
        <v>0</v>
      </c>
      <c r="F34" s="5"/>
      <c r="G34" s="5">
        <v>0</v>
      </c>
      <c r="H34" s="5"/>
      <c r="I34" s="5">
        <f>[1]релігія!I38</f>
        <v>0</v>
      </c>
      <c r="J34" s="19"/>
    </row>
    <row r="35" spans="1:12" ht="31.5" x14ac:dyDescent="0.25">
      <c r="A35" s="3" t="s">
        <v>48</v>
      </c>
      <c r="B35" s="4" t="s">
        <v>49</v>
      </c>
      <c r="C35" s="5">
        <f>[1]населення!I38</f>
        <v>0</v>
      </c>
      <c r="D35" s="5"/>
      <c r="E35" s="5">
        <v>28.51</v>
      </c>
      <c r="F35" s="5">
        <v>28.51</v>
      </c>
      <c r="G35" s="5">
        <v>28.51</v>
      </c>
      <c r="H35" s="5">
        <v>28.51</v>
      </c>
      <c r="I35" s="5">
        <f>[1]релігія!I39</f>
        <v>0</v>
      </c>
      <c r="J35" s="19"/>
    </row>
    <row r="36" spans="1:12" ht="31.5" x14ac:dyDescent="0.25">
      <c r="A36" s="3" t="s">
        <v>50</v>
      </c>
      <c r="B36" s="4" t="s">
        <v>51</v>
      </c>
      <c r="C36" s="5">
        <f>[1]населення!I39</f>
        <v>0</v>
      </c>
      <c r="D36" s="5"/>
      <c r="E36" s="5">
        <v>0</v>
      </c>
      <c r="F36" s="5"/>
      <c r="G36" s="5">
        <v>0</v>
      </c>
      <c r="H36" s="5"/>
      <c r="I36" s="5">
        <f>[1]релігія!I40</f>
        <v>0</v>
      </c>
      <c r="J36" s="19"/>
    </row>
    <row r="37" spans="1:12" ht="31.5" x14ac:dyDescent="0.25">
      <c r="A37" s="16">
        <v>8</v>
      </c>
      <c r="B37" s="17" t="s">
        <v>52</v>
      </c>
      <c r="C37" s="18">
        <f t="shared" ref="C37:J37" si="6">C30+C33+C35</f>
        <v>989.81000000000006</v>
      </c>
      <c r="D37" s="18">
        <f t="shared" si="6"/>
        <v>1231.9620800000002</v>
      </c>
      <c r="E37" s="18">
        <f t="shared" si="6"/>
        <v>969.47800000000007</v>
      </c>
      <c r="F37" s="18">
        <f t="shared" si="6"/>
        <v>1212.9520599</v>
      </c>
      <c r="G37" s="18">
        <f t="shared" si="6"/>
        <v>1285.174</v>
      </c>
      <c r="H37" s="18">
        <f t="shared" si="6"/>
        <v>1229.3637197000003</v>
      </c>
      <c r="I37" s="18">
        <f t="shared" si="6"/>
        <v>576.54120499999999</v>
      </c>
      <c r="J37" s="214">
        <f t="shared" si="6"/>
        <v>1187.5332122</v>
      </c>
      <c r="L37" s="21">
        <f>D37/C37</f>
        <v>1.2446450126792012</v>
      </c>
    </row>
    <row r="38" spans="1:12" ht="15.75" x14ac:dyDescent="0.25">
      <c r="A38" s="16">
        <v>9</v>
      </c>
      <c r="B38" s="17" t="s">
        <v>55</v>
      </c>
      <c r="C38" s="18">
        <v>1023.25</v>
      </c>
      <c r="D38" s="18">
        <f t="shared" ref="D38:J38" si="7">D37</f>
        <v>1231.9620800000002</v>
      </c>
      <c r="E38" s="18">
        <f t="shared" si="7"/>
        <v>969.47800000000007</v>
      </c>
      <c r="F38" s="18">
        <f t="shared" si="7"/>
        <v>1212.9520599</v>
      </c>
      <c r="G38" s="18">
        <f t="shared" si="7"/>
        <v>1285.174</v>
      </c>
      <c r="H38" s="18">
        <f t="shared" si="7"/>
        <v>1229.3637197000003</v>
      </c>
      <c r="I38" s="18">
        <f t="shared" si="7"/>
        <v>576.54120499999999</v>
      </c>
      <c r="J38" s="215">
        <f t="shared" si="7"/>
        <v>1187.5332122</v>
      </c>
    </row>
    <row r="39" spans="1:12" ht="15.75" hidden="1" x14ac:dyDescent="0.25">
      <c r="A39" s="43" t="s">
        <v>63</v>
      </c>
      <c r="B39" s="17" t="s">
        <v>56</v>
      </c>
      <c r="C39" s="18">
        <f t="shared" ref="C39:J39" si="8">C12</f>
        <v>828.56500000000005</v>
      </c>
      <c r="D39" s="18">
        <f t="shared" si="8"/>
        <v>1021.6206450000002</v>
      </c>
      <c r="E39" s="18">
        <f t="shared" si="8"/>
        <v>828.57</v>
      </c>
      <c r="F39" s="18">
        <f t="shared" si="8"/>
        <v>1021.6268100000001</v>
      </c>
      <c r="G39" s="18">
        <f t="shared" si="8"/>
        <v>1142.2</v>
      </c>
      <c r="H39" s="18">
        <f t="shared" si="8"/>
        <v>1035.9754</v>
      </c>
      <c r="I39" s="18">
        <f t="shared" si="8"/>
        <v>473.46</v>
      </c>
      <c r="J39" s="37">
        <f t="shared" si="8"/>
        <v>1034.03664</v>
      </c>
    </row>
    <row r="40" spans="1:12" ht="31.5" hidden="1" x14ac:dyDescent="0.25">
      <c r="A40" s="43" t="s">
        <v>64</v>
      </c>
      <c r="B40" s="17" t="s">
        <v>58</v>
      </c>
      <c r="C40" s="18">
        <f>C38-C39</f>
        <v>194.68499999999995</v>
      </c>
      <c r="D40" s="18">
        <f>D38-D39</f>
        <v>210.34143500000005</v>
      </c>
      <c r="E40" s="18">
        <f>E38-E39</f>
        <v>140.90800000000002</v>
      </c>
      <c r="F40" s="18">
        <f>F38-F39</f>
        <v>191.3252498999999</v>
      </c>
      <c r="G40" s="18">
        <f>G37-G39</f>
        <v>142.97399999999993</v>
      </c>
      <c r="H40" s="18">
        <f>H38-H39</f>
        <v>193.38831970000024</v>
      </c>
      <c r="I40" s="18">
        <f>I37-I39</f>
        <v>103.08120500000001</v>
      </c>
      <c r="J40" s="37">
        <f>J38-J39</f>
        <v>153.49657219999995</v>
      </c>
    </row>
    <row r="41" spans="1:12" ht="15.75" hidden="1" x14ac:dyDescent="0.25">
      <c r="A41" s="42">
        <v>10</v>
      </c>
      <c r="B41" s="1" t="s">
        <v>57</v>
      </c>
      <c r="C41" s="2">
        <f t="shared" ref="C41:J41" si="9">C39/C38*100</f>
        <v>80.973857806010258</v>
      </c>
      <c r="D41" s="2">
        <f t="shared" si="9"/>
        <v>82.926306059680016</v>
      </c>
      <c r="E41" s="2">
        <f t="shared" si="9"/>
        <v>85.46558044638455</v>
      </c>
      <c r="F41" s="2">
        <f t="shared" si="9"/>
        <v>84.22647883414507</v>
      </c>
      <c r="G41" s="2">
        <f t="shared" si="9"/>
        <v>88.87512508033933</v>
      </c>
      <c r="H41" s="2">
        <f t="shared" si="9"/>
        <v>84.269234840670876</v>
      </c>
      <c r="I41" s="2">
        <f t="shared" si="9"/>
        <v>82.120756659534848</v>
      </c>
      <c r="J41" s="26">
        <f t="shared" si="9"/>
        <v>87.074334374561587</v>
      </c>
    </row>
    <row r="42" spans="1:12" ht="16.5" hidden="1" customHeight="1" x14ac:dyDescent="0.25">
      <c r="A42" s="42">
        <v>11</v>
      </c>
      <c r="B42" s="1" t="s">
        <v>58</v>
      </c>
      <c r="C42" s="2">
        <f t="shared" ref="C42:J42" si="10">C40/C38*100</f>
        <v>19.026142193989735</v>
      </c>
      <c r="D42" s="2">
        <f t="shared" si="10"/>
        <v>17.073693940319981</v>
      </c>
      <c r="E42" s="2">
        <f t="shared" si="10"/>
        <v>14.534419553615452</v>
      </c>
      <c r="F42" s="2">
        <f t="shared" si="10"/>
        <v>15.773521165854934</v>
      </c>
      <c r="G42" s="2">
        <f t="shared" si="10"/>
        <v>11.12487491966068</v>
      </c>
      <c r="H42" s="2">
        <f t="shared" si="10"/>
        <v>15.730765159329128</v>
      </c>
      <c r="I42" s="2">
        <f t="shared" si="10"/>
        <v>17.879243340465148</v>
      </c>
      <c r="J42" s="26">
        <f t="shared" si="10"/>
        <v>12.925665625438409</v>
      </c>
    </row>
    <row r="43" spans="1:12" ht="31.5" x14ac:dyDescent="0.25">
      <c r="A43" s="42">
        <v>10</v>
      </c>
      <c r="B43" s="1" t="s">
        <v>53</v>
      </c>
      <c r="C43" s="2">
        <f>199583-I43</f>
        <v>199499.47</v>
      </c>
      <c r="D43" s="2"/>
      <c r="E43" s="2">
        <v>30842</v>
      </c>
      <c r="F43" s="2"/>
      <c r="G43" s="2">
        <v>129507.88</v>
      </c>
      <c r="H43" s="2"/>
      <c r="I43" s="2">
        <v>83.53</v>
      </c>
      <c r="J43" s="19"/>
    </row>
    <row r="44" spans="1:12" ht="15.75" x14ac:dyDescent="0.25">
      <c r="A44" s="42">
        <v>11</v>
      </c>
      <c r="B44" s="8" t="s">
        <v>54</v>
      </c>
      <c r="C44" s="9">
        <v>0</v>
      </c>
      <c r="D44" s="9"/>
      <c r="E44" s="9">
        <f>E32/E30*100</f>
        <v>3.7198782935419401</v>
      </c>
      <c r="F44" s="9"/>
      <c r="G44" s="9">
        <f>G32/G30*100</f>
        <v>2.7807012773471618</v>
      </c>
      <c r="H44" s="9"/>
      <c r="I44" s="9">
        <v>0</v>
      </c>
      <c r="J44" s="19"/>
    </row>
    <row r="45" spans="1:12" ht="47.25" hidden="1" x14ac:dyDescent="0.25">
      <c r="A45" s="42">
        <v>14</v>
      </c>
      <c r="B45" s="1" t="s">
        <v>62</v>
      </c>
      <c r="C45" s="218">
        <f>(D37/C37*100)-100</f>
        <v>24.464501267920127</v>
      </c>
      <c r="D45" s="218"/>
      <c r="E45" s="218">
        <f>(F37/E37*100)-100</f>
        <v>25.113933467288561</v>
      </c>
      <c r="F45" s="218"/>
      <c r="G45" s="218">
        <f>(H37/G37*100)-100</f>
        <v>-4.342624446183919</v>
      </c>
      <c r="H45" s="218"/>
      <c r="I45" s="218">
        <f>(J37/I37*100)-100</f>
        <v>105.97542758457305</v>
      </c>
      <c r="J45" s="218"/>
    </row>
    <row r="48" spans="1:12" s="54" customFormat="1" ht="18.75" x14ac:dyDescent="0.3">
      <c r="B48" s="209" t="s">
        <v>146</v>
      </c>
      <c r="F48" s="54" t="s">
        <v>70</v>
      </c>
    </row>
    <row r="50" spans="4:10" x14ac:dyDescent="0.25">
      <c r="D50" s="21">
        <v>1223.03</v>
      </c>
      <c r="F50" s="21">
        <v>1203.51</v>
      </c>
      <c r="H50" s="21">
        <v>1219.92</v>
      </c>
      <c r="J50" s="21">
        <f>1178.09</f>
        <v>1178.0899999999999</v>
      </c>
    </row>
  </sheetData>
  <mergeCells count="13">
    <mergeCell ref="H1:J1"/>
    <mergeCell ref="C45:D45"/>
    <mergeCell ref="E45:F45"/>
    <mergeCell ref="G45:H45"/>
    <mergeCell ref="I45:J45"/>
    <mergeCell ref="A4:J4"/>
    <mergeCell ref="A5:J5"/>
    <mergeCell ref="A7:A8"/>
    <mergeCell ref="B7:B8"/>
    <mergeCell ref="C7:D7"/>
    <mergeCell ref="E7:F7"/>
    <mergeCell ref="G7:H7"/>
    <mergeCell ref="I7:J7"/>
  </mergeCells>
  <conditionalFormatting sqref="J19 C10:D44 E10:I43">
    <cfRule type="containsText" dxfId="23" priority="7" stopIfTrue="1" operator="containsText" text="Додаток2">
      <formula>NOT(ISERROR(SEARCH("Додаток2",C10)))</formula>
    </cfRule>
    <cfRule type="containsText" dxfId="22" priority="8" stopIfTrue="1" operator="containsText" text="Додаток2">
      <formula>NOT(ISERROR(SEARCH("Додаток2",C10)))</formula>
    </cfRule>
  </conditionalFormatting>
  <conditionalFormatting sqref="E44:F44">
    <cfRule type="containsText" dxfId="21" priority="5" stopIfTrue="1" operator="containsText" text="Додаток2">
      <formula>NOT(ISERROR(SEARCH("Додаток2",E44)))</formula>
    </cfRule>
    <cfRule type="containsText" dxfId="20" priority="6" stopIfTrue="1" operator="containsText" text="Додаток2">
      <formula>NOT(ISERROR(SEARCH("Додаток2",E44)))</formula>
    </cfRule>
  </conditionalFormatting>
  <conditionalFormatting sqref="G44:H44">
    <cfRule type="containsText" dxfId="19" priority="3" stopIfTrue="1" operator="containsText" text="Додаток2">
      <formula>NOT(ISERROR(SEARCH("Додаток2",G44)))</formula>
    </cfRule>
    <cfRule type="containsText" dxfId="18" priority="4" stopIfTrue="1" operator="containsText" text="Додаток2">
      <formula>NOT(ISERROR(SEARCH("Додаток2",G44)))</formula>
    </cfRule>
  </conditionalFormatting>
  <conditionalFormatting sqref="I44">
    <cfRule type="containsText" dxfId="17" priority="1" stopIfTrue="1" operator="containsText" text="Додаток2">
      <formula>NOT(ISERROR(SEARCH("Додаток2",I44)))</formula>
    </cfRule>
    <cfRule type="containsText" dxfId="16" priority="2" stopIfTrue="1" operator="containsText" text="Додаток2">
      <formula>NOT(ISERROR(SEARCH("Додаток2",I44)))</formula>
    </cfRule>
  </conditionalFormatting>
  <pageMargins left="0.11811023622047245" right="0.11811023622047245" top="0.55118110236220474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3" sqref="A3:XFD3"/>
    </sheetView>
  </sheetViews>
  <sheetFormatPr defaultRowHeight="15" x14ac:dyDescent="0.25"/>
  <cols>
    <col min="1" max="1" width="9.140625" style="21"/>
    <col min="2" max="2" width="42.140625" style="21" customWidth="1"/>
    <col min="3" max="3" width="13.5703125" style="21" bestFit="1" customWidth="1"/>
    <col min="4" max="4" width="13.5703125" style="21" customWidth="1"/>
    <col min="5" max="5" width="13.5703125" style="21" bestFit="1" customWidth="1"/>
    <col min="6" max="6" width="14.140625" style="21" customWidth="1"/>
    <col min="7" max="7" width="13.5703125" style="21" bestFit="1" customWidth="1"/>
    <col min="8" max="8" width="13.5703125" style="21" customWidth="1"/>
    <col min="9" max="9" width="13.5703125" style="21" bestFit="1" customWidth="1"/>
    <col min="10" max="10" width="13" style="21" customWidth="1"/>
    <col min="11" max="16384" width="9.140625" style="21"/>
  </cols>
  <sheetData>
    <row r="1" spans="1:10" ht="93" customHeight="1" x14ac:dyDescent="0.25">
      <c r="H1" s="216" t="s">
        <v>151</v>
      </c>
      <c r="I1" s="216"/>
      <c r="J1" s="216"/>
    </row>
    <row r="2" spans="1:10" ht="21.75" customHeight="1" x14ac:dyDescent="0.25">
      <c r="H2" s="21" t="s">
        <v>147</v>
      </c>
    </row>
    <row r="3" spans="1:10" ht="21.75" customHeight="1" x14ac:dyDescent="0.25"/>
    <row r="4" spans="1:10" ht="18.75" x14ac:dyDescent="0.3">
      <c r="A4" s="217" t="s">
        <v>74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8.75" x14ac:dyDescent="0.3">
      <c r="A5" s="217" t="s">
        <v>72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x14ac:dyDescent="0.25">
      <c r="J6" s="36" t="s">
        <v>67</v>
      </c>
    </row>
    <row r="7" spans="1:10" ht="47.25" customHeight="1" x14ac:dyDescent="0.25">
      <c r="A7" s="219" t="s">
        <v>0</v>
      </c>
      <c r="B7" s="219" t="s">
        <v>1</v>
      </c>
      <c r="C7" s="221" t="s">
        <v>2</v>
      </c>
      <c r="D7" s="222"/>
      <c r="E7" s="221" t="s">
        <v>3</v>
      </c>
      <c r="F7" s="222"/>
      <c r="G7" s="221" t="s">
        <v>4</v>
      </c>
      <c r="H7" s="222"/>
      <c r="I7" s="223" t="s">
        <v>5</v>
      </c>
      <c r="J7" s="223"/>
    </row>
    <row r="8" spans="1:10" ht="45" x14ac:dyDescent="0.25">
      <c r="A8" s="220"/>
      <c r="B8" s="220"/>
      <c r="C8" s="44" t="s">
        <v>65</v>
      </c>
      <c r="D8" s="39" t="s">
        <v>66</v>
      </c>
      <c r="E8" s="44" t="s">
        <v>65</v>
      </c>
      <c r="F8" s="39" t="s">
        <v>66</v>
      </c>
      <c r="G8" s="44" t="s">
        <v>65</v>
      </c>
      <c r="H8" s="39" t="s">
        <v>66</v>
      </c>
      <c r="I8" s="44" t="s">
        <v>65</v>
      </c>
      <c r="J8" s="39" t="s">
        <v>66</v>
      </c>
    </row>
    <row r="9" spans="1:10" s="31" customFormat="1" ht="12.75" x14ac:dyDescent="0.2">
      <c r="A9" s="28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</row>
    <row r="10" spans="1:10" ht="15.75" x14ac:dyDescent="0.25">
      <c r="A10" s="42">
        <v>1</v>
      </c>
      <c r="B10" s="1" t="s">
        <v>6</v>
      </c>
      <c r="C10" s="2">
        <f t="shared" ref="C10:J10" si="0">C11+C19+C20+C23</f>
        <v>32.93</v>
      </c>
      <c r="D10" s="2">
        <f t="shared" si="0"/>
        <v>50.244593999999999</v>
      </c>
      <c r="E10" s="2">
        <f t="shared" si="0"/>
        <v>34.4</v>
      </c>
      <c r="F10" s="2">
        <f t="shared" si="0"/>
        <v>52.487519999999996</v>
      </c>
      <c r="G10" s="2">
        <f t="shared" si="0"/>
        <v>34.4</v>
      </c>
      <c r="H10" s="2">
        <f t="shared" si="0"/>
        <v>52.487519999999996</v>
      </c>
      <c r="I10" s="2">
        <f t="shared" si="0"/>
        <v>34.4</v>
      </c>
      <c r="J10" s="26">
        <f t="shared" si="0"/>
        <v>52.487519999999996</v>
      </c>
    </row>
    <row r="11" spans="1:10" ht="15.75" x14ac:dyDescent="0.25">
      <c r="A11" s="42" t="s">
        <v>7</v>
      </c>
      <c r="B11" s="1" t="s">
        <v>8</v>
      </c>
      <c r="C11" s="2">
        <f t="shared" ref="C11:J11" si="1">SUM(C12:C18)</f>
        <v>32.93</v>
      </c>
      <c r="D11" s="2">
        <f t="shared" si="1"/>
        <v>50.244593999999999</v>
      </c>
      <c r="E11" s="2">
        <f t="shared" si="1"/>
        <v>34.4</v>
      </c>
      <c r="F11" s="2">
        <f t="shared" si="1"/>
        <v>52.487519999999996</v>
      </c>
      <c r="G11" s="2">
        <f t="shared" si="1"/>
        <v>34.4</v>
      </c>
      <c r="H11" s="2">
        <f t="shared" si="1"/>
        <v>52.487519999999996</v>
      </c>
      <c r="I11" s="2">
        <f t="shared" si="1"/>
        <v>34.4</v>
      </c>
      <c r="J11" s="26">
        <f t="shared" si="1"/>
        <v>52.487519999999996</v>
      </c>
    </row>
    <row r="12" spans="1:10" ht="15.75" x14ac:dyDescent="0.25">
      <c r="A12" s="3" t="s">
        <v>9</v>
      </c>
      <c r="B12" s="4" t="s">
        <v>10</v>
      </c>
      <c r="C12" s="5">
        <v>0</v>
      </c>
      <c r="D12" s="5">
        <f>C12*1.3954</f>
        <v>0</v>
      </c>
      <c r="E12" s="5">
        <v>0</v>
      </c>
      <c r="F12" s="5">
        <f>E12*1.4517</f>
        <v>0</v>
      </c>
      <c r="G12" s="5">
        <v>0</v>
      </c>
      <c r="H12" s="5">
        <f>G12*0.9898</f>
        <v>0</v>
      </c>
      <c r="I12" s="5">
        <v>0</v>
      </c>
      <c r="J12" s="46">
        <f>I12*1.3954</f>
        <v>0</v>
      </c>
    </row>
    <row r="13" spans="1:10" ht="15.75" x14ac:dyDescent="0.25">
      <c r="A13" s="3" t="s">
        <v>11</v>
      </c>
      <c r="B13" s="4" t="s">
        <v>12</v>
      </c>
      <c r="C13" s="5">
        <v>0</v>
      </c>
      <c r="D13" s="5">
        <f>C13*1.1993</f>
        <v>0</v>
      </c>
      <c r="E13" s="5">
        <v>0</v>
      </c>
      <c r="F13" s="5">
        <f>E13*1.1993</f>
        <v>0</v>
      </c>
      <c r="G13" s="5">
        <v>0</v>
      </c>
      <c r="H13" s="5">
        <f>G13*1.1993</f>
        <v>0</v>
      </c>
      <c r="I13" s="5">
        <v>0</v>
      </c>
      <c r="J13" s="46">
        <f>I13*1.1993</f>
        <v>0</v>
      </c>
    </row>
    <row r="14" spans="1:10" ht="31.5" x14ac:dyDescent="0.25">
      <c r="A14" s="3" t="s">
        <v>13</v>
      </c>
      <c r="B14" s="6" t="s">
        <v>14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v>0</v>
      </c>
      <c r="J14" s="46"/>
    </row>
    <row r="15" spans="1:10" ht="15.75" x14ac:dyDescent="0.25">
      <c r="A15" s="3" t="s">
        <v>15</v>
      </c>
      <c r="B15" s="6" t="s">
        <v>16</v>
      </c>
      <c r="C15" s="5">
        <v>0</v>
      </c>
      <c r="D15" s="5">
        <f>C15*1.3112</f>
        <v>0</v>
      </c>
      <c r="E15" s="5">
        <v>0</v>
      </c>
      <c r="F15" s="5">
        <f>E15*1.1272</f>
        <v>0</v>
      </c>
      <c r="G15" s="5">
        <v>0</v>
      </c>
      <c r="H15" s="5">
        <f>G15*0.9854</f>
        <v>0</v>
      </c>
      <c r="I15" s="5">
        <v>0</v>
      </c>
      <c r="J15" s="46">
        <f>I15*1.3112</f>
        <v>0</v>
      </c>
    </row>
    <row r="16" spans="1:10" ht="31.5" x14ac:dyDescent="0.25">
      <c r="A16" s="3" t="s">
        <v>17</v>
      </c>
      <c r="B16" s="4" t="s">
        <v>18</v>
      </c>
      <c r="C16" s="5">
        <v>32.93</v>
      </c>
      <c r="D16" s="32">
        <f>C16*1.5258</f>
        <v>50.244593999999999</v>
      </c>
      <c r="E16" s="5">
        <v>34.4</v>
      </c>
      <c r="F16" s="32">
        <f>E16*1.5258</f>
        <v>52.487519999999996</v>
      </c>
      <c r="G16" s="5">
        <v>34.4</v>
      </c>
      <c r="H16" s="32">
        <f>G16*1.5258</f>
        <v>52.487519999999996</v>
      </c>
      <c r="I16" s="5">
        <v>34.4</v>
      </c>
      <c r="J16" s="34">
        <f>I16*1.5258</f>
        <v>52.487519999999996</v>
      </c>
    </row>
    <row r="17" spans="1:10" ht="31.5" x14ac:dyDescent="0.25">
      <c r="A17" s="3" t="s">
        <v>19</v>
      </c>
      <c r="B17" s="4" t="s">
        <v>20</v>
      </c>
      <c r="C17" s="5">
        <v>0</v>
      </c>
      <c r="D17" s="5">
        <f>C17*1.6505</f>
        <v>0</v>
      </c>
      <c r="E17" s="5">
        <v>0</v>
      </c>
      <c r="F17" s="5">
        <f>E17*1.6505</f>
        <v>0</v>
      </c>
      <c r="G17" s="5">
        <v>0</v>
      </c>
      <c r="H17" s="5">
        <f>G17*1.6505</f>
        <v>0</v>
      </c>
      <c r="I17" s="5">
        <v>0</v>
      </c>
      <c r="J17" s="47">
        <f>I17*1.6505</f>
        <v>0</v>
      </c>
    </row>
    <row r="18" spans="1:10" ht="31.5" x14ac:dyDescent="0.25">
      <c r="A18" s="3" t="s">
        <v>21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47">
        <v>0</v>
      </c>
    </row>
    <row r="19" spans="1:10" ht="30" customHeight="1" x14ac:dyDescent="0.25">
      <c r="A19" s="42" t="s">
        <v>23</v>
      </c>
      <c r="B19" s="1" t="s">
        <v>59</v>
      </c>
      <c r="C19" s="2">
        <v>0</v>
      </c>
      <c r="D19" s="2">
        <f>C19*2.624</f>
        <v>0</v>
      </c>
      <c r="E19" s="2">
        <v>0</v>
      </c>
      <c r="F19" s="2">
        <f>E19*2.624</f>
        <v>0</v>
      </c>
      <c r="G19" s="2">
        <v>0</v>
      </c>
      <c r="H19" s="2">
        <f>G19*2.624</f>
        <v>0</v>
      </c>
      <c r="I19" s="2">
        <v>0</v>
      </c>
      <c r="J19" s="55">
        <f>I19*2.624</f>
        <v>0</v>
      </c>
    </row>
    <row r="20" spans="1:10" ht="15.75" x14ac:dyDescent="0.25">
      <c r="A20" s="42" t="s">
        <v>24</v>
      </c>
      <c r="B20" s="1" t="s">
        <v>25</v>
      </c>
      <c r="C20" s="2">
        <f t="shared" ref="C20:J20" si="2">C21+C22</f>
        <v>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</row>
    <row r="21" spans="1:10" ht="15.75" x14ac:dyDescent="0.25">
      <c r="A21" s="3" t="s">
        <v>26</v>
      </c>
      <c r="B21" s="4" t="s">
        <v>28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48">
        <v>0</v>
      </c>
    </row>
    <row r="22" spans="1:10" ht="15.75" x14ac:dyDescent="0.25">
      <c r="A22" s="3" t="s">
        <v>27</v>
      </c>
      <c r="B22" s="4" t="s">
        <v>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48">
        <v>0</v>
      </c>
    </row>
    <row r="23" spans="1:10" ht="15.75" x14ac:dyDescent="0.25">
      <c r="A23" s="42" t="s">
        <v>30</v>
      </c>
      <c r="B23" s="1" t="s">
        <v>31</v>
      </c>
      <c r="C23" s="2">
        <f t="shared" ref="C23:J23" si="3">C24+C25</f>
        <v>0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49">
        <f t="shared" si="3"/>
        <v>0</v>
      </c>
    </row>
    <row r="24" spans="1:10" ht="31.5" x14ac:dyDescent="0.25">
      <c r="A24" s="3" t="s">
        <v>32</v>
      </c>
      <c r="B24" s="4" t="s">
        <v>60</v>
      </c>
      <c r="C24" s="5">
        <v>0</v>
      </c>
      <c r="D24" s="5">
        <f>C24*2.624</f>
        <v>0</v>
      </c>
      <c r="E24" s="5">
        <v>0</v>
      </c>
      <c r="F24" s="5">
        <f>E24*2.624</f>
        <v>0</v>
      </c>
      <c r="G24" s="5">
        <v>0</v>
      </c>
      <c r="H24" s="5">
        <f>G24*2.624</f>
        <v>0</v>
      </c>
      <c r="I24" s="5">
        <v>0</v>
      </c>
      <c r="J24" s="47">
        <f>I24*2.624</f>
        <v>0</v>
      </c>
    </row>
    <row r="25" spans="1:10" ht="15.75" x14ac:dyDescent="0.25">
      <c r="A25" s="3" t="s">
        <v>33</v>
      </c>
      <c r="B25" s="4" t="s">
        <v>34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48">
        <v>0</v>
      </c>
    </row>
    <row r="26" spans="1:10" ht="15.75" x14ac:dyDescent="0.25">
      <c r="A26" s="42" t="s">
        <v>35</v>
      </c>
      <c r="B26" s="1" t="s">
        <v>36</v>
      </c>
      <c r="C26" s="2">
        <f t="shared" ref="C26:J26" si="4">C27+C28</f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2.2050000000000004E-3</v>
      </c>
      <c r="J26" s="49">
        <f t="shared" si="4"/>
        <v>0</v>
      </c>
    </row>
    <row r="27" spans="1:10" ht="31.5" x14ac:dyDescent="0.25">
      <c r="A27" s="3" t="s">
        <v>37</v>
      </c>
      <c r="B27" s="4" t="s">
        <v>60</v>
      </c>
      <c r="C27" s="5">
        <v>0</v>
      </c>
      <c r="D27" s="5">
        <f>C27*2.624</f>
        <v>0</v>
      </c>
      <c r="E27" s="5">
        <v>0</v>
      </c>
      <c r="F27" s="5">
        <f>E27*2.624</f>
        <v>0</v>
      </c>
      <c r="G27" s="5">
        <v>0</v>
      </c>
      <c r="H27" s="5">
        <f>G27*2.624</f>
        <v>0</v>
      </c>
      <c r="I27" s="5">
        <v>0</v>
      </c>
      <c r="J27" s="47">
        <f>I27*2.624</f>
        <v>0</v>
      </c>
    </row>
    <row r="28" spans="1:10" ht="15.75" x14ac:dyDescent="0.25">
      <c r="A28" s="3" t="s">
        <v>38</v>
      </c>
      <c r="B28" s="4" t="s">
        <v>34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>[1]релігія!I27</f>
        <v>2.2050000000000004E-3</v>
      </c>
      <c r="J28" s="19"/>
    </row>
    <row r="29" spans="1:10" ht="15.75" x14ac:dyDescent="0.25">
      <c r="A29" s="42">
        <v>3</v>
      </c>
      <c r="B29" s="1" t="s">
        <v>39</v>
      </c>
      <c r="C29" s="2">
        <f>[1]населення!I32</f>
        <v>0</v>
      </c>
      <c r="D29" s="2"/>
      <c r="E29" s="2">
        <f>[1]бюджет!K32</f>
        <v>0</v>
      </c>
      <c r="F29" s="2"/>
      <c r="G29" s="2">
        <f>[1]інші!K32</f>
        <v>0</v>
      </c>
      <c r="H29" s="2"/>
      <c r="I29" s="2">
        <f>[1]релігія!I32</f>
        <v>0</v>
      </c>
      <c r="J29" s="19"/>
    </row>
    <row r="30" spans="1:10" ht="15.75" x14ac:dyDescent="0.25">
      <c r="A30" s="42">
        <v>4</v>
      </c>
      <c r="B30" s="1" t="s">
        <v>40</v>
      </c>
      <c r="C30" s="2">
        <f>[1]населення!I33</f>
        <v>0</v>
      </c>
      <c r="D30" s="2"/>
      <c r="E30" s="2">
        <f>[1]бюджет!K33</f>
        <v>0</v>
      </c>
      <c r="F30" s="2"/>
      <c r="G30" s="2">
        <f>[1]інші!K33</f>
        <v>0</v>
      </c>
      <c r="H30" s="2"/>
      <c r="I30" s="2">
        <f>[1]релігія!I33</f>
        <v>0</v>
      </c>
      <c r="J30" s="19"/>
    </row>
    <row r="31" spans="1:10" ht="15.75" x14ac:dyDescent="0.25">
      <c r="A31" s="10">
        <v>5</v>
      </c>
      <c r="B31" s="11" t="s">
        <v>41</v>
      </c>
      <c r="C31" s="12">
        <f t="shared" ref="C31:I31" si="5">C10+C26</f>
        <v>32.93</v>
      </c>
      <c r="D31" s="12">
        <f t="shared" si="5"/>
        <v>50.244593999999999</v>
      </c>
      <c r="E31" s="12">
        <f t="shared" si="5"/>
        <v>34.4</v>
      </c>
      <c r="F31" s="12">
        <f t="shared" si="5"/>
        <v>52.487519999999996</v>
      </c>
      <c r="G31" s="12">
        <f t="shared" si="5"/>
        <v>34.4</v>
      </c>
      <c r="H31" s="12">
        <f t="shared" si="5"/>
        <v>52.487519999999996</v>
      </c>
      <c r="I31" s="12">
        <f t="shared" si="5"/>
        <v>34.402204999999995</v>
      </c>
      <c r="J31" s="35">
        <f>J10+J26</f>
        <v>52.487519999999996</v>
      </c>
    </row>
    <row r="32" spans="1:10" ht="15.75" x14ac:dyDescent="0.25">
      <c r="A32" s="13">
        <v>6</v>
      </c>
      <c r="B32" s="14" t="s">
        <v>42</v>
      </c>
      <c r="C32" s="15"/>
      <c r="D32" s="15"/>
      <c r="E32" s="15">
        <v>0</v>
      </c>
      <c r="F32" s="15"/>
      <c r="G32" s="15">
        <v>0</v>
      </c>
      <c r="H32" s="15"/>
      <c r="I32" s="15">
        <v>0</v>
      </c>
      <c r="J32" s="20"/>
    </row>
    <row r="33" spans="1:10" ht="15.75" x14ac:dyDescent="0.25">
      <c r="A33" s="42">
        <v>7</v>
      </c>
      <c r="B33" s="7" t="s">
        <v>43</v>
      </c>
      <c r="C33" s="2"/>
      <c r="D33" s="2"/>
      <c r="E33" s="2">
        <f>E34+E35+E36</f>
        <v>0</v>
      </c>
      <c r="F33" s="2">
        <f>F34+F35+F36</f>
        <v>0</v>
      </c>
      <c r="G33" s="2">
        <f>G34+G35+G36</f>
        <v>0</v>
      </c>
      <c r="H33" s="2">
        <f>H34+H35+H36</f>
        <v>0</v>
      </c>
      <c r="I33" s="2">
        <f>[1]релігія!I36</f>
        <v>0</v>
      </c>
      <c r="J33" s="19"/>
    </row>
    <row r="34" spans="1:10" ht="15.75" x14ac:dyDescent="0.25">
      <c r="A34" s="3" t="s">
        <v>44</v>
      </c>
      <c r="B34" s="4" t="s">
        <v>45</v>
      </c>
      <c r="C34" s="5">
        <f>[1]населення!I36</f>
        <v>0</v>
      </c>
      <c r="D34" s="5"/>
      <c r="E34" s="5">
        <v>0</v>
      </c>
      <c r="F34" s="5">
        <v>0</v>
      </c>
      <c r="G34" s="5">
        <v>0</v>
      </c>
      <c r="H34" s="5">
        <v>0</v>
      </c>
      <c r="I34" s="5">
        <f>[1]релігія!I37</f>
        <v>0</v>
      </c>
      <c r="J34" s="19"/>
    </row>
    <row r="35" spans="1:10" ht="15.75" x14ac:dyDescent="0.25">
      <c r="A35" s="3" t="s">
        <v>46</v>
      </c>
      <c r="B35" s="4" t="s">
        <v>47</v>
      </c>
      <c r="C35" s="5">
        <f>[1]населення!I37</f>
        <v>0</v>
      </c>
      <c r="D35" s="5"/>
      <c r="E35" s="5">
        <v>0</v>
      </c>
      <c r="F35" s="5"/>
      <c r="G35" s="5">
        <v>0</v>
      </c>
      <c r="H35" s="5"/>
      <c r="I35" s="5">
        <f>[1]релігія!I38</f>
        <v>0</v>
      </c>
      <c r="J35" s="19"/>
    </row>
    <row r="36" spans="1:10" ht="31.5" x14ac:dyDescent="0.25">
      <c r="A36" s="3" t="s">
        <v>48</v>
      </c>
      <c r="B36" s="4" t="s">
        <v>49</v>
      </c>
      <c r="C36" s="5">
        <f>[1]населення!I38</f>
        <v>0</v>
      </c>
      <c r="D36" s="5"/>
      <c r="E36" s="5">
        <v>0</v>
      </c>
      <c r="F36" s="5">
        <v>0</v>
      </c>
      <c r="G36" s="5">
        <v>0</v>
      </c>
      <c r="H36" s="5">
        <v>0</v>
      </c>
      <c r="I36" s="5">
        <f>[1]релігія!I39</f>
        <v>0</v>
      </c>
      <c r="J36" s="19"/>
    </row>
    <row r="37" spans="1:10" ht="31.5" x14ac:dyDescent="0.25">
      <c r="A37" s="3" t="s">
        <v>50</v>
      </c>
      <c r="B37" s="4" t="s">
        <v>51</v>
      </c>
      <c r="C37" s="5">
        <f>[1]населення!I39</f>
        <v>0</v>
      </c>
      <c r="D37" s="5"/>
      <c r="E37" s="5">
        <v>0</v>
      </c>
      <c r="F37" s="5"/>
      <c r="G37" s="5">
        <v>0</v>
      </c>
      <c r="H37" s="5"/>
      <c r="I37" s="5">
        <f>[1]релігія!I40</f>
        <v>0</v>
      </c>
      <c r="J37" s="19"/>
    </row>
    <row r="38" spans="1:10" ht="31.5" x14ac:dyDescent="0.25">
      <c r="A38" s="16">
        <v>8</v>
      </c>
      <c r="B38" s="17" t="s">
        <v>52</v>
      </c>
      <c r="C38" s="18">
        <f t="shared" ref="C38:J38" si="6">C31+C34+C36</f>
        <v>32.93</v>
      </c>
      <c r="D38" s="18">
        <f t="shared" si="6"/>
        <v>50.244593999999999</v>
      </c>
      <c r="E38" s="18">
        <f t="shared" si="6"/>
        <v>34.4</v>
      </c>
      <c r="F38" s="18">
        <f t="shared" si="6"/>
        <v>52.487519999999996</v>
      </c>
      <c r="G38" s="18">
        <f t="shared" si="6"/>
        <v>34.4</v>
      </c>
      <c r="H38" s="18">
        <f t="shared" si="6"/>
        <v>52.487519999999996</v>
      </c>
      <c r="I38" s="18">
        <f t="shared" si="6"/>
        <v>34.402204999999995</v>
      </c>
      <c r="J38" s="38">
        <f t="shared" si="6"/>
        <v>52.487519999999996</v>
      </c>
    </row>
    <row r="39" spans="1:10" ht="15.75" x14ac:dyDescent="0.25">
      <c r="A39" s="16">
        <v>9</v>
      </c>
      <c r="B39" s="17" t="s">
        <v>55</v>
      </c>
      <c r="C39" s="18">
        <v>1023.25</v>
      </c>
      <c r="D39" s="18">
        <f t="shared" ref="D39:J39" si="7">D38</f>
        <v>50.244593999999999</v>
      </c>
      <c r="E39" s="18">
        <f t="shared" si="7"/>
        <v>34.4</v>
      </c>
      <c r="F39" s="18">
        <f t="shared" si="7"/>
        <v>52.487519999999996</v>
      </c>
      <c r="G39" s="18">
        <f t="shared" si="7"/>
        <v>34.4</v>
      </c>
      <c r="H39" s="18">
        <f t="shared" si="7"/>
        <v>52.487519999999996</v>
      </c>
      <c r="I39" s="18">
        <f t="shared" si="7"/>
        <v>34.402204999999995</v>
      </c>
      <c r="J39" s="37">
        <f t="shared" si="7"/>
        <v>52.487519999999996</v>
      </c>
    </row>
    <row r="40" spans="1:10" ht="15.75" hidden="1" x14ac:dyDescent="0.25">
      <c r="A40" s="43" t="s">
        <v>63</v>
      </c>
      <c r="B40" s="17" t="s">
        <v>56</v>
      </c>
      <c r="C40" s="18">
        <f t="shared" ref="C40:J40" si="8">C12</f>
        <v>0</v>
      </c>
      <c r="D40" s="18">
        <f t="shared" si="8"/>
        <v>0</v>
      </c>
      <c r="E40" s="18">
        <f t="shared" si="8"/>
        <v>0</v>
      </c>
      <c r="F40" s="18">
        <f t="shared" si="8"/>
        <v>0</v>
      </c>
      <c r="G40" s="18">
        <f t="shared" si="8"/>
        <v>0</v>
      </c>
      <c r="H40" s="18">
        <f t="shared" si="8"/>
        <v>0</v>
      </c>
      <c r="I40" s="18">
        <f t="shared" si="8"/>
        <v>0</v>
      </c>
      <c r="J40" s="37">
        <f t="shared" si="8"/>
        <v>0</v>
      </c>
    </row>
    <row r="41" spans="1:10" ht="31.5" hidden="1" x14ac:dyDescent="0.25">
      <c r="A41" s="43" t="s">
        <v>64</v>
      </c>
      <c r="B41" s="17" t="s">
        <v>58</v>
      </c>
      <c r="C41" s="18">
        <f>C39-C40</f>
        <v>1023.25</v>
      </c>
      <c r="D41" s="18">
        <f>D39-D40</f>
        <v>50.244593999999999</v>
      </c>
      <c r="E41" s="18">
        <f>E39-E40</f>
        <v>34.4</v>
      </c>
      <c r="F41" s="18">
        <f>F39-F40</f>
        <v>52.487519999999996</v>
      </c>
      <c r="G41" s="18">
        <f>G38-G40</f>
        <v>34.4</v>
      </c>
      <c r="H41" s="18">
        <f>H39-H40</f>
        <v>52.487519999999996</v>
      </c>
      <c r="I41" s="18">
        <f>I38-I40</f>
        <v>34.402204999999995</v>
      </c>
      <c r="J41" s="37">
        <f>J39-J40</f>
        <v>52.487519999999996</v>
      </c>
    </row>
    <row r="42" spans="1:10" ht="15.75" hidden="1" x14ac:dyDescent="0.25">
      <c r="A42" s="42">
        <v>10</v>
      </c>
      <c r="B42" s="1" t="s">
        <v>57</v>
      </c>
      <c r="C42" s="2">
        <f t="shared" ref="C42:J42" si="9">C40/C39*100</f>
        <v>0</v>
      </c>
      <c r="D42" s="2">
        <f t="shared" si="9"/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9"/>
        <v>0</v>
      </c>
      <c r="J42" s="26">
        <f t="shared" si="9"/>
        <v>0</v>
      </c>
    </row>
    <row r="43" spans="1:10" ht="16.5" hidden="1" customHeight="1" x14ac:dyDescent="0.25">
      <c r="A43" s="42">
        <v>11</v>
      </c>
      <c r="B43" s="1" t="s">
        <v>58</v>
      </c>
      <c r="C43" s="2">
        <f t="shared" ref="C43:J43" si="10">C41/C39*100</f>
        <v>100</v>
      </c>
      <c r="D43" s="2">
        <f t="shared" si="10"/>
        <v>100</v>
      </c>
      <c r="E43" s="2">
        <f t="shared" si="10"/>
        <v>100</v>
      </c>
      <c r="F43" s="2">
        <f t="shared" si="10"/>
        <v>100</v>
      </c>
      <c r="G43" s="2">
        <f t="shared" si="10"/>
        <v>100</v>
      </c>
      <c r="H43" s="2">
        <f t="shared" si="10"/>
        <v>100</v>
      </c>
      <c r="I43" s="2">
        <f t="shared" si="10"/>
        <v>100</v>
      </c>
      <c r="J43" s="26">
        <f t="shared" si="10"/>
        <v>100</v>
      </c>
    </row>
    <row r="44" spans="1:10" ht="31.5" x14ac:dyDescent="0.25">
      <c r="A44" s="42">
        <v>10</v>
      </c>
      <c r="B44" s="1" t="s">
        <v>53</v>
      </c>
      <c r="C44" s="2">
        <f>199583-I44</f>
        <v>199499.47</v>
      </c>
      <c r="D44" s="2"/>
      <c r="E44" s="2">
        <v>30842</v>
      </c>
      <c r="F44" s="2"/>
      <c r="G44" s="2">
        <v>129507.88</v>
      </c>
      <c r="H44" s="2"/>
      <c r="I44" s="2">
        <v>83.53</v>
      </c>
      <c r="J44" s="19"/>
    </row>
    <row r="45" spans="1:10" ht="15.75" x14ac:dyDescent="0.25">
      <c r="A45" s="42">
        <v>11</v>
      </c>
      <c r="B45" s="8" t="s">
        <v>54</v>
      </c>
      <c r="C45" s="9">
        <v>0</v>
      </c>
      <c r="D45" s="9"/>
      <c r="E45" s="9">
        <f>E33/E31*100</f>
        <v>0</v>
      </c>
      <c r="F45" s="9"/>
      <c r="G45" s="9">
        <f>G33/G31*100</f>
        <v>0</v>
      </c>
      <c r="H45" s="9"/>
      <c r="I45" s="9">
        <v>0</v>
      </c>
      <c r="J45" s="19"/>
    </row>
    <row r="46" spans="1:10" ht="47.25" hidden="1" x14ac:dyDescent="0.25">
      <c r="A46" s="42">
        <v>14</v>
      </c>
      <c r="B46" s="1" t="s">
        <v>62</v>
      </c>
      <c r="C46" s="218">
        <f>(D38/C38*100)-100</f>
        <v>52.580000000000013</v>
      </c>
      <c r="D46" s="218"/>
      <c r="E46" s="218">
        <f>(F38/E38*100)-100</f>
        <v>52.580000000000013</v>
      </c>
      <c r="F46" s="218"/>
      <c r="G46" s="218">
        <f>(H38/G38*100)-100</f>
        <v>52.580000000000013</v>
      </c>
      <c r="H46" s="218"/>
      <c r="I46" s="218">
        <f>(J38/I38*100)-100</f>
        <v>52.570220426277928</v>
      </c>
      <c r="J46" s="218"/>
    </row>
    <row r="49" spans="2:10" s="54" customFormat="1" ht="18.75" x14ac:dyDescent="0.3">
      <c r="B49" s="209" t="s">
        <v>146</v>
      </c>
      <c r="F49" s="54" t="s">
        <v>70</v>
      </c>
    </row>
    <row r="51" spans="2:10" x14ac:dyDescent="0.25">
      <c r="D51" s="53">
        <v>50.24</v>
      </c>
      <c r="F51" s="53">
        <v>52.49</v>
      </c>
      <c r="H51" s="21">
        <v>52.49</v>
      </c>
      <c r="J51" s="21">
        <v>52.49</v>
      </c>
    </row>
  </sheetData>
  <mergeCells count="13">
    <mergeCell ref="H1:J1"/>
    <mergeCell ref="C46:D46"/>
    <mergeCell ref="E46:F46"/>
    <mergeCell ref="G46:H46"/>
    <mergeCell ref="I46:J46"/>
    <mergeCell ref="A4:J4"/>
    <mergeCell ref="A5:J5"/>
    <mergeCell ref="A7:A8"/>
    <mergeCell ref="B7:B8"/>
    <mergeCell ref="C7:D7"/>
    <mergeCell ref="E7:F7"/>
    <mergeCell ref="G7:H7"/>
    <mergeCell ref="I7:J7"/>
  </mergeCells>
  <conditionalFormatting sqref="C10:D45 J20 E10:I44">
    <cfRule type="containsText" dxfId="15" priority="7" stopIfTrue="1" operator="containsText" text="Додаток2">
      <formula>NOT(ISERROR(SEARCH("Додаток2",C10)))</formula>
    </cfRule>
    <cfRule type="containsText" dxfId="14" priority="8" stopIfTrue="1" operator="containsText" text="Додаток2">
      <formula>NOT(ISERROR(SEARCH("Додаток2",C10)))</formula>
    </cfRule>
  </conditionalFormatting>
  <conditionalFormatting sqref="E45:F45">
    <cfRule type="containsText" dxfId="13" priority="5" stopIfTrue="1" operator="containsText" text="Додаток2">
      <formula>NOT(ISERROR(SEARCH("Додаток2",E45)))</formula>
    </cfRule>
    <cfRule type="containsText" dxfId="12" priority="6" stopIfTrue="1" operator="containsText" text="Додаток2">
      <formula>NOT(ISERROR(SEARCH("Додаток2",E45)))</formula>
    </cfRule>
  </conditionalFormatting>
  <conditionalFormatting sqref="G45:H45">
    <cfRule type="containsText" dxfId="11" priority="3" stopIfTrue="1" operator="containsText" text="Додаток2">
      <formula>NOT(ISERROR(SEARCH("Додаток2",G45)))</formula>
    </cfRule>
    <cfRule type="containsText" dxfId="10" priority="4" stopIfTrue="1" operator="containsText" text="Додаток2">
      <formula>NOT(ISERROR(SEARCH("Додаток2",G45)))</formula>
    </cfRule>
  </conditionalFormatting>
  <conditionalFormatting sqref="I45">
    <cfRule type="containsText" dxfId="9" priority="1" stopIfTrue="1" operator="containsText" text="Додаток2">
      <formula>NOT(ISERROR(SEARCH("Додаток2",I45)))</formula>
    </cfRule>
    <cfRule type="containsText" dxfId="8" priority="2" stopIfTrue="1" operator="containsText" text="Додаток2">
      <formula>NOT(ISERROR(SEARCH("Додаток2",I45)))</formula>
    </cfRule>
  </conditionalFormatting>
  <pageMargins left="0.11811023622047245" right="0.11811023622047245" top="0.55118110236220474" bottom="0.15748031496062992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="115" zoomScaleNormal="115" workbookViewId="0">
      <selection activeCell="A3" sqref="A3:XFD3"/>
    </sheetView>
  </sheetViews>
  <sheetFormatPr defaultRowHeight="15" x14ac:dyDescent="0.25"/>
  <cols>
    <col min="1" max="1" width="9.140625" style="21"/>
    <col min="2" max="2" width="40.140625" style="21" customWidth="1"/>
    <col min="3" max="3" width="13.5703125" style="21" bestFit="1" customWidth="1"/>
    <col min="4" max="4" width="13.28515625" style="21" customWidth="1"/>
    <col min="5" max="5" width="13.5703125" style="21" bestFit="1" customWidth="1"/>
    <col min="6" max="6" width="13.28515625" style="21" customWidth="1"/>
    <col min="7" max="7" width="13.5703125" style="21" bestFit="1" customWidth="1"/>
    <col min="8" max="8" width="13.28515625" style="21" customWidth="1"/>
    <col min="9" max="9" width="13.5703125" style="21" bestFit="1" customWidth="1"/>
    <col min="10" max="10" width="13.28515625" style="21" customWidth="1"/>
    <col min="11" max="16384" width="9.140625" style="21"/>
  </cols>
  <sheetData>
    <row r="1" spans="1:27" ht="90" customHeight="1" x14ac:dyDescent="0.25">
      <c r="H1" s="216" t="s">
        <v>150</v>
      </c>
      <c r="I1" s="216"/>
      <c r="J1" s="216"/>
    </row>
    <row r="2" spans="1:27" ht="20.25" customHeight="1" x14ac:dyDescent="0.25">
      <c r="H2" s="21" t="s">
        <v>147</v>
      </c>
    </row>
    <row r="3" spans="1:27" ht="20.25" customHeight="1" x14ac:dyDescent="0.25"/>
    <row r="4" spans="1:27" ht="18.75" x14ac:dyDescent="0.3">
      <c r="A4" s="217" t="s">
        <v>75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27" ht="18.75" x14ac:dyDescent="0.3">
      <c r="A5" s="217" t="s">
        <v>72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27" x14ac:dyDescent="0.25">
      <c r="J6" s="36" t="s">
        <v>67</v>
      </c>
    </row>
    <row r="7" spans="1:27" ht="39.75" customHeight="1" x14ac:dyDescent="0.25">
      <c r="A7" s="219" t="s">
        <v>0</v>
      </c>
      <c r="B7" s="219" t="s">
        <v>1</v>
      </c>
      <c r="C7" s="221" t="s">
        <v>2</v>
      </c>
      <c r="D7" s="222"/>
      <c r="E7" s="221" t="s">
        <v>3</v>
      </c>
      <c r="F7" s="222"/>
      <c r="G7" s="221" t="s">
        <v>4</v>
      </c>
      <c r="H7" s="222"/>
      <c r="I7" s="223" t="s">
        <v>5</v>
      </c>
      <c r="J7" s="223"/>
    </row>
    <row r="8" spans="1:27" ht="30" x14ac:dyDescent="0.25">
      <c r="A8" s="220"/>
      <c r="B8" s="220"/>
      <c r="C8" s="44" t="s">
        <v>65</v>
      </c>
      <c r="D8" s="39" t="s">
        <v>66</v>
      </c>
      <c r="E8" s="44" t="s">
        <v>65</v>
      </c>
      <c r="F8" s="39" t="s">
        <v>66</v>
      </c>
      <c r="G8" s="44" t="s">
        <v>65</v>
      </c>
      <c r="H8" s="39" t="s">
        <v>66</v>
      </c>
      <c r="I8" s="44" t="s">
        <v>65</v>
      </c>
      <c r="J8" s="39" t="s">
        <v>66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s="31" customFormat="1" ht="12.75" x14ac:dyDescent="0.2">
      <c r="A9" s="28">
        <v>1</v>
      </c>
      <c r="B9" s="29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15.75" x14ac:dyDescent="0.25">
      <c r="A10" s="42">
        <v>1</v>
      </c>
      <c r="B10" s="1" t="s">
        <v>6</v>
      </c>
      <c r="C10" s="2">
        <f t="shared" ref="C10:J10" si="0">C11+C19+C20+C23</f>
        <v>0.51</v>
      </c>
      <c r="D10" s="2">
        <f t="shared" si="0"/>
        <v>1.308983</v>
      </c>
      <c r="E10" s="2">
        <f t="shared" si="0"/>
        <v>0.51</v>
      </c>
      <c r="F10" s="2">
        <f t="shared" si="0"/>
        <v>1.308983</v>
      </c>
      <c r="G10" s="2">
        <f t="shared" si="0"/>
        <v>0.51</v>
      </c>
      <c r="H10" s="2">
        <f t="shared" si="0"/>
        <v>1.308983</v>
      </c>
      <c r="I10" s="2">
        <f t="shared" si="0"/>
        <v>0.51</v>
      </c>
      <c r="J10" s="26">
        <f t="shared" si="0"/>
        <v>1.308983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.75" x14ac:dyDescent="0.25">
      <c r="A11" s="42" t="s">
        <v>7</v>
      </c>
      <c r="B11" s="1" t="s">
        <v>8</v>
      </c>
      <c r="C11" s="2">
        <f t="shared" ref="C11:J11" si="1">SUM(C12:C18)</f>
        <v>0.01</v>
      </c>
      <c r="D11" s="2">
        <f t="shared" si="1"/>
        <v>1.3223E-2</v>
      </c>
      <c r="E11" s="2">
        <f t="shared" si="1"/>
        <v>0.01</v>
      </c>
      <c r="F11" s="2">
        <f t="shared" si="1"/>
        <v>1.3223E-2</v>
      </c>
      <c r="G11" s="2">
        <f t="shared" si="1"/>
        <v>0.01</v>
      </c>
      <c r="H11" s="2">
        <f t="shared" si="1"/>
        <v>1.3223E-2</v>
      </c>
      <c r="I11" s="2">
        <f t="shared" si="1"/>
        <v>0.01</v>
      </c>
      <c r="J11" s="26">
        <f t="shared" si="1"/>
        <v>1.3223E-2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.75" x14ac:dyDescent="0.25">
      <c r="A12" s="3" t="s">
        <v>9</v>
      </c>
      <c r="B12" s="4" t="s">
        <v>10</v>
      </c>
      <c r="C12" s="5">
        <v>0</v>
      </c>
      <c r="D12" s="5">
        <f>C12*1.3954</f>
        <v>0</v>
      </c>
      <c r="E12" s="5">
        <v>0</v>
      </c>
      <c r="F12" s="5">
        <f>E12*1.4517</f>
        <v>0</v>
      </c>
      <c r="G12" s="5">
        <v>0</v>
      </c>
      <c r="H12" s="5">
        <f>G12*0.9898</f>
        <v>0</v>
      </c>
      <c r="I12" s="5">
        <v>0</v>
      </c>
      <c r="J12" s="46">
        <f>I12*1.3954</f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.75" x14ac:dyDescent="0.25">
      <c r="A13" s="3" t="s">
        <v>11</v>
      </c>
      <c r="B13" s="4" t="s">
        <v>12</v>
      </c>
      <c r="C13" s="5">
        <v>0.01</v>
      </c>
      <c r="D13" s="5">
        <f>C13*1.3223</f>
        <v>1.3223E-2</v>
      </c>
      <c r="E13" s="5">
        <v>0.01</v>
      </c>
      <c r="F13" s="5">
        <f>E13*1.3223</f>
        <v>1.3223E-2</v>
      </c>
      <c r="G13" s="5">
        <v>0.01</v>
      </c>
      <c r="H13" s="5">
        <f>G13*1.3223</f>
        <v>1.3223E-2</v>
      </c>
      <c r="I13" s="5">
        <v>0.01</v>
      </c>
      <c r="J13" s="46">
        <f>I13*1.3223</f>
        <v>1.3223E-2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31.5" x14ac:dyDescent="0.25">
      <c r="A14" s="3" t="s">
        <v>13</v>
      </c>
      <c r="B14" s="6" t="s">
        <v>14</v>
      </c>
      <c r="C14" s="5">
        <v>0</v>
      </c>
      <c r="D14" s="5"/>
      <c r="E14" s="5">
        <v>0</v>
      </c>
      <c r="F14" s="5"/>
      <c r="G14" s="5">
        <v>0</v>
      </c>
      <c r="H14" s="5"/>
      <c r="I14" s="5">
        <v>0</v>
      </c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.75" x14ac:dyDescent="0.25">
      <c r="A15" s="3" t="s">
        <v>15</v>
      </c>
      <c r="B15" s="6" t="s">
        <v>16</v>
      </c>
      <c r="C15" s="5">
        <v>0</v>
      </c>
      <c r="D15" s="5">
        <f>C15*1.3112</f>
        <v>0</v>
      </c>
      <c r="E15" s="5">
        <v>0</v>
      </c>
      <c r="F15" s="5">
        <f>E15*1.1272</f>
        <v>0</v>
      </c>
      <c r="G15" s="5">
        <v>0</v>
      </c>
      <c r="H15" s="5">
        <f>G15*0.9854</f>
        <v>0</v>
      </c>
      <c r="I15" s="5">
        <v>0</v>
      </c>
      <c r="J15" s="46">
        <f>I15*1.3112</f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47.25" x14ac:dyDescent="0.25">
      <c r="A16" s="3" t="s">
        <v>17</v>
      </c>
      <c r="B16" s="4" t="s">
        <v>18</v>
      </c>
      <c r="C16" s="5">
        <v>0</v>
      </c>
      <c r="D16" s="5">
        <f>C16*1.5258</f>
        <v>0</v>
      </c>
      <c r="E16" s="5">
        <v>0</v>
      </c>
      <c r="F16" s="5">
        <f>E16*1.5258</f>
        <v>0</v>
      </c>
      <c r="G16" s="5">
        <v>0</v>
      </c>
      <c r="H16" s="5">
        <f>G16*1.5258</f>
        <v>0</v>
      </c>
      <c r="I16" s="5">
        <v>0</v>
      </c>
      <c r="J16" s="47">
        <f>I16*1.5258</f>
        <v>0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31.5" x14ac:dyDescent="0.25">
      <c r="A17" s="3" t="s">
        <v>19</v>
      </c>
      <c r="B17" s="4" t="s">
        <v>20</v>
      </c>
      <c r="C17" s="5">
        <v>0</v>
      </c>
      <c r="D17" s="5">
        <f>C17*1.6505</f>
        <v>0</v>
      </c>
      <c r="E17" s="5">
        <v>0</v>
      </c>
      <c r="F17" s="5">
        <f>E17*1.6505</f>
        <v>0</v>
      </c>
      <c r="G17" s="5">
        <v>0</v>
      </c>
      <c r="H17" s="5">
        <f>G17*1.6505</f>
        <v>0</v>
      </c>
      <c r="I17" s="5">
        <v>0</v>
      </c>
      <c r="J17" s="47">
        <f>I17*1.6505</f>
        <v>0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31.5" x14ac:dyDescent="0.25">
      <c r="A18" s="3" t="s">
        <v>21</v>
      </c>
      <c r="B18" s="4" t="s">
        <v>22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27"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30" customHeight="1" x14ac:dyDescent="0.25">
      <c r="A19" s="42" t="s">
        <v>23</v>
      </c>
      <c r="B19" s="1" t="s">
        <v>59</v>
      </c>
      <c r="C19" s="2">
        <v>0.49</v>
      </c>
      <c r="D19" s="2">
        <f>C19*2.624</f>
        <v>1.28576</v>
      </c>
      <c r="E19" s="2">
        <v>0.49</v>
      </c>
      <c r="F19" s="23">
        <f>E19*2.624</f>
        <v>1.28576</v>
      </c>
      <c r="G19" s="2">
        <v>0.49</v>
      </c>
      <c r="H19" s="23">
        <f>G19*2.624</f>
        <v>1.28576</v>
      </c>
      <c r="I19" s="2">
        <v>0.49</v>
      </c>
      <c r="J19" s="41">
        <f>I19*2.624</f>
        <v>1.28576</v>
      </c>
      <c r="K19" s="45" t="s">
        <v>68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5.75" x14ac:dyDescent="0.25">
      <c r="A20" s="42" t="s">
        <v>24</v>
      </c>
      <c r="B20" s="1" t="s">
        <v>25</v>
      </c>
      <c r="C20" s="2">
        <f t="shared" ref="C20:J20" si="2">C21+C22</f>
        <v>0.01</v>
      </c>
      <c r="D20" s="2">
        <f t="shared" si="2"/>
        <v>0.01</v>
      </c>
      <c r="E20" s="2">
        <f t="shared" si="2"/>
        <v>0.01</v>
      </c>
      <c r="F20" s="2">
        <f t="shared" si="2"/>
        <v>0.01</v>
      </c>
      <c r="G20" s="2">
        <f t="shared" si="2"/>
        <v>0.01</v>
      </c>
      <c r="H20" s="2">
        <f t="shared" si="2"/>
        <v>0.01</v>
      </c>
      <c r="I20" s="2">
        <f t="shared" si="2"/>
        <v>0.01</v>
      </c>
      <c r="J20" s="2">
        <f t="shared" si="2"/>
        <v>0.01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.75" x14ac:dyDescent="0.25">
      <c r="A21" s="3" t="s">
        <v>26</v>
      </c>
      <c r="B21" s="4" t="s">
        <v>28</v>
      </c>
      <c r="C21" s="5">
        <v>0.01</v>
      </c>
      <c r="D21" s="5">
        <v>0.01</v>
      </c>
      <c r="E21" s="5">
        <v>0.01</v>
      </c>
      <c r="F21" s="5">
        <v>0.01</v>
      </c>
      <c r="G21" s="5">
        <v>0.01</v>
      </c>
      <c r="H21" s="5">
        <v>0.01</v>
      </c>
      <c r="I21" s="5">
        <v>0.01</v>
      </c>
      <c r="J21" s="25">
        <v>0.01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.75" x14ac:dyDescent="0.25">
      <c r="A22" s="3" t="s">
        <v>27</v>
      </c>
      <c r="B22" s="4" t="s">
        <v>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24">
        <v>0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.75" x14ac:dyDescent="0.25">
      <c r="A23" s="42" t="s">
        <v>30</v>
      </c>
      <c r="B23" s="1" t="s">
        <v>31</v>
      </c>
      <c r="C23" s="2">
        <f t="shared" ref="C23:J23" si="3">C24+C25</f>
        <v>0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3"/>
        <v>0</v>
      </c>
      <c r="J23" s="26">
        <f t="shared" si="3"/>
        <v>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31.5" x14ac:dyDescent="0.25">
      <c r="A24" s="3" t="s">
        <v>32</v>
      </c>
      <c r="B24" s="4" t="s">
        <v>60</v>
      </c>
      <c r="C24" s="5">
        <v>0</v>
      </c>
      <c r="D24" s="5">
        <f>C24*2.624</f>
        <v>0</v>
      </c>
      <c r="E24" s="5">
        <v>0</v>
      </c>
      <c r="F24" s="5">
        <f>E24*2.624</f>
        <v>0</v>
      </c>
      <c r="G24" s="5">
        <v>0</v>
      </c>
      <c r="H24" s="5">
        <f>G24*2.624</f>
        <v>0</v>
      </c>
      <c r="I24" s="5">
        <v>0</v>
      </c>
      <c r="J24" s="47">
        <f>I24*2.624</f>
        <v>0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5.75" x14ac:dyDescent="0.25">
      <c r="A25" s="3" t="s">
        <v>33</v>
      </c>
      <c r="B25" s="4" t="s">
        <v>34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48">
        <v>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.75" x14ac:dyDescent="0.25">
      <c r="A26" s="42" t="s">
        <v>35</v>
      </c>
      <c r="B26" s="1" t="s">
        <v>36</v>
      </c>
      <c r="C26" s="2">
        <f t="shared" ref="C26:J26" si="4">C27+C28</f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2.2050000000000004E-3</v>
      </c>
      <c r="J26" s="49">
        <f t="shared" si="4"/>
        <v>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31.5" x14ac:dyDescent="0.25">
      <c r="A27" s="3" t="s">
        <v>37</v>
      </c>
      <c r="B27" s="4" t="s">
        <v>60</v>
      </c>
      <c r="C27" s="5">
        <v>0</v>
      </c>
      <c r="D27" s="5">
        <f>C27*2.624</f>
        <v>0</v>
      </c>
      <c r="E27" s="5">
        <v>0</v>
      </c>
      <c r="F27" s="5">
        <f>E27*2.624</f>
        <v>0</v>
      </c>
      <c r="G27" s="5">
        <v>0</v>
      </c>
      <c r="H27" s="5">
        <f>G27*2.624</f>
        <v>0</v>
      </c>
      <c r="I27" s="5">
        <v>0</v>
      </c>
      <c r="J27" s="47">
        <f>I27*2.624</f>
        <v>0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.75" x14ac:dyDescent="0.25">
      <c r="A28" s="3" t="s">
        <v>38</v>
      </c>
      <c r="B28" s="4" t="s">
        <v>34</v>
      </c>
      <c r="C28" s="5">
        <v>0</v>
      </c>
      <c r="D28" s="5"/>
      <c r="E28" s="5">
        <v>0</v>
      </c>
      <c r="F28" s="5"/>
      <c r="G28" s="5">
        <v>0</v>
      </c>
      <c r="H28" s="5"/>
      <c r="I28" s="5">
        <f>[1]релігія!I27</f>
        <v>2.2050000000000004E-3</v>
      </c>
      <c r="J28" s="19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.75" x14ac:dyDescent="0.25">
      <c r="A29" s="42">
        <v>3</v>
      </c>
      <c r="B29" s="1" t="s">
        <v>39</v>
      </c>
      <c r="C29" s="2">
        <f>[1]населення!I32</f>
        <v>0</v>
      </c>
      <c r="D29" s="2"/>
      <c r="E29" s="2">
        <f>[1]бюджет!K32</f>
        <v>0</v>
      </c>
      <c r="F29" s="2"/>
      <c r="G29" s="2">
        <f>[1]інші!K32</f>
        <v>0</v>
      </c>
      <c r="H29" s="2"/>
      <c r="I29" s="2">
        <f>[1]релігія!I32</f>
        <v>0</v>
      </c>
      <c r="J29" s="19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.75" x14ac:dyDescent="0.25">
      <c r="A30" s="42">
        <v>4</v>
      </c>
      <c r="B30" s="1" t="s">
        <v>40</v>
      </c>
      <c r="C30" s="2">
        <f>[1]населення!I33</f>
        <v>0</v>
      </c>
      <c r="D30" s="2"/>
      <c r="E30" s="2">
        <f>[1]бюджет!K33</f>
        <v>0</v>
      </c>
      <c r="F30" s="2"/>
      <c r="G30" s="2">
        <f>[1]інші!K33</f>
        <v>0</v>
      </c>
      <c r="H30" s="2"/>
      <c r="I30" s="2">
        <f>[1]релігія!I33</f>
        <v>0</v>
      </c>
      <c r="J30" s="19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.75" x14ac:dyDescent="0.25">
      <c r="A31" s="10">
        <v>5</v>
      </c>
      <c r="B31" s="11" t="s">
        <v>41</v>
      </c>
      <c r="C31" s="12">
        <f t="shared" ref="C31:J31" si="5">C10+C26</f>
        <v>0.51</v>
      </c>
      <c r="D31" s="12">
        <f t="shared" si="5"/>
        <v>1.308983</v>
      </c>
      <c r="E31" s="12">
        <f t="shared" si="5"/>
        <v>0.51</v>
      </c>
      <c r="F31" s="12">
        <f t="shared" si="5"/>
        <v>1.308983</v>
      </c>
      <c r="G31" s="12">
        <f t="shared" si="5"/>
        <v>0.51</v>
      </c>
      <c r="H31" s="12">
        <f t="shared" si="5"/>
        <v>1.308983</v>
      </c>
      <c r="I31" s="12">
        <f t="shared" si="5"/>
        <v>0.51220500000000002</v>
      </c>
      <c r="J31" s="35">
        <f t="shared" si="5"/>
        <v>1.308983</v>
      </c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.75" x14ac:dyDescent="0.25">
      <c r="A32" s="13">
        <v>6</v>
      </c>
      <c r="B32" s="14" t="s">
        <v>42</v>
      </c>
      <c r="C32" s="15"/>
      <c r="D32" s="15"/>
      <c r="E32" s="15">
        <v>0</v>
      </c>
      <c r="F32" s="15"/>
      <c r="G32" s="15">
        <v>0</v>
      </c>
      <c r="H32" s="15"/>
      <c r="I32" s="15">
        <v>0</v>
      </c>
      <c r="J32" s="20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15.75" x14ac:dyDescent="0.25">
      <c r="A33" s="42">
        <v>7</v>
      </c>
      <c r="B33" s="7" t="s">
        <v>43</v>
      </c>
      <c r="C33" s="2"/>
      <c r="D33" s="2"/>
      <c r="E33" s="2">
        <f>E34+E35+E36</f>
        <v>0</v>
      </c>
      <c r="F33" s="2">
        <f>F34+F35+F36</f>
        <v>0</v>
      </c>
      <c r="G33" s="2">
        <f>G34+G35+G36</f>
        <v>0</v>
      </c>
      <c r="H33" s="2">
        <f>H34+H35+H36</f>
        <v>0</v>
      </c>
      <c r="I33" s="2">
        <f>[1]релігія!I36</f>
        <v>0</v>
      </c>
      <c r="J33" s="19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5.75" x14ac:dyDescent="0.25">
      <c r="A34" s="3" t="s">
        <v>44</v>
      </c>
      <c r="B34" s="4" t="s">
        <v>45</v>
      </c>
      <c r="C34" s="5">
        <f>[1]населення!I36</f>
        <v>0</v>
      </c>
      <c r="D34" s="5"/>
      <c r="E34" s="5">
        <v>0</v>
      </c>
      <c r="F34" s="5">
        <v>0</v>
      </c>
      <c r="G34" s="5">
        <v>0</v>
      </c>
      <c r="H34" s="5">
        <v>0</v>
      </c>
      <c r="I34" s="5">
        <f>[1]релігія!I37</f>
        <v>0</v>
      </c>
      <c r="J34" s="1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5.75" x14ac:dyDescent="0.25">
      <c r="A35" s="3" t="s">
        <v>46</v>
      </c>
      <c r="B35" s="4" t="s">
        <v>47</v>
      </c>
      <c r="C35" s="5">
        <f>[1]населення!I37</f>
        <v>0</v>
      </c>
      <c r="D35" s="5"/>
      <c r="E35" s="5">
        <v>0</v>
      </c>
      <c r="F35" s="5">
        <v>0</v>
      </c>
      <c r="G35" s="5">
        <v>0</v>
      </c>
      <c r="H35" s="5"/>
      <c r="I35" s="5">
        <f>[1]релігія!I38</f>
        <v>0</v>
      </c>
      <c r="J35" s="19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31.5" x14ac:dyDescent="0.25">
      <c r="A36" s="3" t="s">
        <v>48</v>
      </c>
      <c r="B36" s="4" t="s">
        <v>49</v>
      </c>
      <c r="C36" s="5">
        <f>[1]населення!I38</f>
        <v>0</v>
      </c>
      <c r="D36" s="5"/>
      <c r="E36" s="5">
        <v>0</v>
      </c>
      <c r="F36" s="5">
        <v>0</v>
      </c>
      <c r="G36" s="5">
        <v>0</v>
      </c>
      <c r="H36" s="5">
        <v>0</v>
      </c>
      <c r="I36" s="5">
        <f>[1]релігія!I39</f>
        <v>0</v>
      </c>
      <c r="J36" s="19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31.5" x14ac:dyDescent="0.25">
      <c r="A37" s="3" t="s">
        <v>50</v>
      </c>
      <c r="B37" s="4" t="s">
        <v>51</v>
      </c>
      <c r="C37" s="5">
        <f>[1]населення!I39</f>
        <v>0</v>
      </c>
      <c r="D37" s="5"/>
      <c r="E37" s="5">
        <v>0</v>
      </c>
      <c r="F37" s="5"/>
      <c r="G37" s="5">
        <v>0</v>
      </c>
      <c r="H37" s="5"/>
      <c r="I37" s="5">
        <f>[1]релігія!I40</f>
        <v>0</v>
      </c>
      <c r="J37" s="19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31.5" x14ac:dyDescent="0.25">
      <c r="A38" s="16">
        <v>8</v>
      </c>
      <c r="B38" s="17" t="s">
        <v>52</v>
      </c>
      <c r="C38" s="18">
        <f t="shared" ref="C38:J38" si="6">C31+C34+C36</f>
        <v>0.51</v>
      </c>
      <c r="D38" s="18">
        <f t="shared" si="6"/>
        <v>1.308983</v>
      </c>
      <c r="E38" s="18">
        <f t="shared" si="6"/>
        <v>0.51</v>
      </c>
      <c r="F38" s="18">
        <f t="shared" si="6"/>
        <v>1.308983</v>
      </c>
      <c r="G38" s="18">
        <f t="shared" si="6"/>
        <v>0.51</v>
      </c>
      <c r="H38" s="18">
        <f t="shared" si="6"/>
        <v>1.308983</v>
      </c>
      <c r="I38" s="18">
        <f t="shared" si="6"/>
        <v>0.51220500000000002</v>
      </c>
      <c r="J38" s="38">
        <f t="shared" si="6"/>
        <v>1.308983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5.75" x14ac:dyDescent="0.25">
      <c r="A39" s="16">
        <v>9</v>
      </c>
      <c r="B39" s="17" t="s">
        <v>55</v>
      </c>
      <c r="C39" s="18">
        <f>C38</f>
        <v>0.51</v>
      </c>
      <c r="D39" s="18">
        <f t="shared" ref="D39:J39" si="7">D38</f>
        <v>1.308983</v>
      </c>
      <c r="E39" s="18">
        <f>E38</f>
        <v>0.51</v>
      </c>
      <c r="F39" s="18">
        <f t="shared" si="7"/>
        <v>1.308983</v>
      </c>
      <c r="G39" s="18">
        <f t="shared" si="7"/>
        <v>0.51</v>
      </c>
      <c r="H39" s="18">
        <f t="shared" si="7"/>
        <v>1.308983</v>
      </c>
      <c r="I39" s="18">
        <f t="shared" si="7"/>
        <v>0.51220500000000002</v>
      </c>
      <c r="J39" s="37">
        <f t="shared" si="7"/>
        <v>1.308983</v>
      </c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5.75" hidden="1" x14ac:dyDescent="0.25">
      <c r="A40" s="43" t="s">
        <v>63</v>
      </c>
      <c r="B40" s="17" t="s">
        <v>56</v>
      </c>
      <c r="C40" s="18">
        <f t="shared" ref="C40:J40" si="8">C12</f>
        <v>0</v>
      </c>
      <c r="D40" s="18">
        <f t="shared" si="8"/>
        <v>0</v>
      </c>
      <c r="E40" s="18">
        <f t="shared" si="8"/>
        <v>0</v>
      </c>
      <c r="F40" s="18">
        <f t="shared" si="8"/>
        <v>0</v>
      </c>
      <c r="G40" s="18">
        <f t="shared" si="8"/>
        <v>0</v>
      </c>
      <c r="H40" s="18">
        <f t="shared" si="8"/>
        <v>0</v>
      </c>
      <c r="I40" s="18">
        <f t="shared" si="8"/>
        <v>0</v>
      </c>
      <c r="J40" s="37">
        <f t="shared" si="8"/>
        <v>0</v>
      </c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31.5" hidden="1" x14ac:dyDescent="0.25">
      <c r="A41" s="43" t="s">
        <v>64</v>
      </c>
      <c r="B41" s="17" t="s">
        <v>58</v>
      </c>
      <c r="C41" s="18">
        <f>C39-C40</f>
        <v>0.51</v>
      </c>
      <c r="D41" s="18">
        <f>D39-D40</f>
        <v>1.308983</v>
      </c>
      <c r="E41" s="18">
        <f>E39-E40</f>
        <v>0.51</v>
      </c>
      <c r="F41" s="18">
        <f>F39-F40</f>
        <v>1.308983</v>
      </c>
      <c r="G41" s="18">
        <f>G38-G40</f>
        <v>0.51</v>
      </c>
      <c r="H41" s="18">
        <f>H39-H40</f>
        <v>1.308983</v>
      </c>
      <c r="I41" s="18">
        <f>I38-I40</f>
        <v>0.51220500000000002</v>
      </c>
      <c r="J41" s="37">
        <f>J39-J40</f>
        <v>1.308983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.75" hidden="1" x14ac:dyDescent="0.25">
      <c r="A42" s="42">
        <v>10</v>
      </c>
      <c r="B42" s="1" t="s">
        <v>57</v>
      </c>
      <c r="C42" s="2">
        <f t="shared" ref="C42:J42" si="9">C40/C39*100</f>
        <v>0</v>
      </c>
      <c r="D42" s="2">
        <f t="shared" si="9"/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0</v>
      </c>
      <c r="I42" s="2">
        <f t="shared" si="9"/>
        <v>0</v>
      </c>
      <c r="J42" s="26">
        <f t="shared" si="9"/>
        <v>0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6.5" hidden="1" customHeight="1" x14ac:dyDescent="0.25">
      <c r="A43" s="42">
        <v>11</v>
      </c>
      <c r="B43" s="1" t="s">
        <v>58</v>
      </c>
      <c r="C43" s="2">
        <f t="shared" ref="C43:J43" si="10">C41/C39*100</f>
        <v>100</v>
      </c>
      <c r="D43" s="2">
        <f t="shared" si="10"/>
        <v>100</v>
      </c>
      <c r="E43" s="2">
        <f t="shared" si="10"/>
        <v>100</v>
      </c>
      <c r="F43" s="2">
        <f t="shared" si="10"/>
        <v>100</v>
      </c>
      <c r="G43" s="2">
        <f t="shared" si="10"/>
        <v>100</v>
      </c>
      <c r="H43" s="2">
        <f t="shared" si="10"/>
        <v>100</v>
      </c>
      <c r="I43" s="2">
        <f t="shared" si="10"/>
        <v>100</v>
      </c>
      <c r="J43" s="26">
        <f t="shared" si="10"/>
        <v>100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31.5" x14ac:dyDescent="0.25">
      <c r="A44" s="42">
        <v>10</v>
      </c>
      <c r="B44" s="1" t="s">
        <v>53</v>
      </c>
      <c r="C44" s="2">
        <f>199583-I44</f>
        <v>199499.47</v>
      </c>
      <c r="D44" s="2"/>
      <c r="E44" s="2">
        <v>30842</v>
      </c>
      <c r="F44" s="2"/>
      <c r="G44" s="2">
        <v>129507.88</v>
      </c>
      <c r="H44" s="2"/>
      <c r="I44" s="2">
        <v>83.53</v>
      </c>
      <c r="J44" s="19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.75" x14ac:dyDescent="0.25">
      <c r="A45" s="42">
        <v>11</v>
      </c>
      <c r="B45" s="8" t="s">
        <v>54</v>
      </c>
      <c r="C45" s="9">
        <v>0</v>
      </c>
      <c r="D45" s="9"/>
      <c r="E45" s="9">
        <f>E33/E31*100</f>
        <v>0</v>
      </c>
      <c r="F45" s="9"/>
      <c r="G45" s="9">
        <f>G33/G31*100</f>
        <v>0</v>
      </c>
      <c r="H45" s="9"/>
      <c r="I45" s="9">
        <v>0</v>
      </c>
      <c r="J45" s="19"/>
    </row>
    <row r="46" spans="1:27" ht="47.25" hidden="1" x14ac:dyDescent="0.25">
      <c r="A46" s="42">
        <v>12</v>
      </c>
      <c r="B46" s="1" t="s">
        <v>62</v>
      </c>
      <c r="C46" s="218">
        <f>(D38/C38*100)-100</f>
        <v>156.66333333333336</v>
      </c>
      <c r="D46" s="218"/>
      <c r="E46" s="218">
        <f>(F38/E38*100)-100</f>
        <v>156.66333333333336</v>
      </c>
      <c r="F46" s="218"/>
      <c r="G46" s="218">
        <f>(H38/G38*100)-100</f>
        <v>156.66333333333336</v>
      </c>
      <c r="H46" s="218"/>
      <c r="I46" s="218">
        <f>(J38/I38*100)-100</f>
        <v>155.55841899239562</v>
      </c>
      <c r="J46" s="218"/>
    </row>
    <row r="49" spans="2:10" s="54" customFormat="1" ht="18.75" x14ac:dyDescent="0.3">
      <c r="B49" s="209" t="s">
        <v>146</v>
      </c>
      <c r="F49" s="54" t="s">
        <v>70</v>
      </c>
    </row>
    <row r="52" spans="2:10" x14ac:dyDescent="0.25">
      <c r="D52" s="21">
        <v>1.31</v>
      </c>
      <c r="F52" s="21">
        <v>1.31</v>
      </c>
      <c r="H52" s="21">
        <v>1.31</v>
      </c>
      <c r="J52" s="21">
        <v>1.31</v>
      </c>
    </row>
  </sheetData>
  <mergeCells count="13">
    <mergeCell ref="H1:J1"/>
    <mergeCell ref="C46:D46"/>
    <mergeCell ref="E46:F46"/>
    <mergeCell ref="G46:H46"/>
    <mergeCell ref="I46:J46"/>
    <mergeCell ref="A4:J4"/>
    <mergeCell ref="A5:J5"/>
    <mergeCell ref="A7:A8"/>
    <mergeCell ref="B7:B8"/>
    <mergeCell ref="C7:D7"/>
    <mergeCell ref="E7:F7"/>
    <mergeCell ref="G7:H7"/>
    <mergeCell ref="I7:J7"/>
  </mergeCells>
  <conditionalFormatting sqref="C10:D45 J20 E10:I44">
    <cfRule type="containsText" dxfId="7" priority="7" stopIfTrue="1" operator="containsText" text="Додаток2">
      <formula>NOT(ISERROR(SEARCH("Додаток2",C10)))</formula>
    </cfRule>
    <cfRule type="containsText" dxfId="6" priority="8" stopIfTrue="1" operator="containsText" text="Додаток2">
      <formula>NOT(ISERROR(SEARCH("Додаток2",C10)))</formula>
    </cfRule>
  </conditionalFormatting>
  <conditionalFormatting sqref="E45:F45">
    <cfRule type="containsText" dxfId="5" priority="5" stopIfTrue="1" operator="containsText" text="Додаток2">
      <formula>NOT(ISERROR(SEARCH("Додаток2",E45)))</formula>
    </cfRule>
    <cfRule type="containsText" dxfId="4" priority="6" stopIfTrue="1" operator="containsText" text="Додаток2">
      <formula>NOT(ISERROR(SEARCH("Додаток2",E45)))</formula>
    </cfRule>
  </conditionalFormatting>
  <conditionalFormatting sqref="G45:H45">
    <cfRule type="containsText" dxfId="3" priority="3" stopIfTrue="1" operator="containsText" text="Додаток2">
      <formula>NOT(ISERROR(SEARCH("Додаток2",G45)))</formula>
    </cfRule>
    <cfRule type="containsText" dxfId="2" priority="4" stopIfTrue="1" operator="containsText" text="Додаток2">
      <formula>NOT(ISERROR(SEARCH("Додаток2",G45)))</formula>
    </cfRule>
  </conditionalFormatting>
  <conditionalFormatting sqref="I45">
    <cfRule type="containsText" dxfId="1" priority="1" stopIfTrue="1" operator="containsText" text="Додаток2">
      <formula>NOT(ISERROR(SEARCH("Додаток2",I45)))</formula>
    </cfRule>
    <cfRule type="containsText" dxfId="0" priority="2" stopIfTrue="1" operator="containsText" text="Додаток2">
      <formula>NOT(ISERROR(SEARCH("Додаток2",I45)))</formula>
    </cfRule>
  </conditionalFormatting>
  <pageMargins left="0.11811023622047245" right="0.11811023622047245" top="0.55118110236220474" bottom="0.15748031496062992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M5" sqref="M5"/>
    </sheetView>
  </sheetViews>
  <sheetFormatPr defaultColWidth="9.140625" defaultRowHeight="15" x14ac:dyDescent="0.25"/>
  <cols>
    <col min="1" max="1" width="9.140625" style="82"/>
    <col min="2" max="2" width="54.28515625" style="56" customWidth="1"/>
    <col min="3" max="3" width="17.85546875" style="57" hidden="1" customWidth="1"/>
    <col min="4" max="4" width="14.28515625" style="57" hidden="1" customWidth="1"/>
    <col min="5" max="5" width="17.5703125" style="56" hidden="1" customWidth="1"/>
    <col min="6" max="6" width="12.85546875" style="56" hidden="1" customWidth="1"/>
    <col min="7" max="7" width="17.28515625" style="56" customWidth="1"/>
    <col min="8" max="8" width="14" style="56" customWidth="1"/>
    <col min="9" max="9" width="18" style="56" customWidth="1"/>
    <col min="10" max="10" width="12.85546875" style="56" bestFit="1" customWidth="1"/>
    <col min="11" max="11" width="13.140625" style="56" customWidth="1"/>
    <col min="12" max="249" width="9.140625" style="56"/>
    <col min="250" max="250" width="46.7109375" style="56" customWidth="1"/>
    <col min="251" max="251" width="13.42578125" style="56" customWidth="1"/>
    <col min="252" max="252" width="13.28515625" style="56" customWidth="1"/>
    <col min="253" max="254" width="15.85546875" style="56" customWidth="1"/>
    <col min="255" max="260" width="9.140625" style="56"/>
    <col min="261" max="261" width="55.5703125" style="56" customWidth="1"/>
    <col min="262" max="262" width="17.85546875" style="56" customWidth="1"/>
    <col min="263" max="263" width="17.5703125" style="56" customWidth="1"/>
    <col min="264" max="264" width="17.28515625" style="56" customWidth="1"/>
    <col min="265" max="265" width="18" style="56" customWidth="1"/>
    <col min="266" max="505" width="9.140625" style="56"/>
    <col min="506" max="506" width="46.7109375" style="56" customWidth="1"/>
    <col min="507" max="507" width="13.42578125" style="56" customWidth="1"/>
    <col min="508" max="508" width="13.28515625" style="56" customWidth="1"/>
    <col min="509" max="510" width="15.85546875" style="56" customWidth="1"/>
    <col min="511" max="516" width="9.140625" style="56"/>
    <col min="517" max="517" width="55.5703125" style="56" customWidth="1"/>
    <col min="518" max="518" width="17.85546875" style="56" customWidth="1"/>
    <col min="519" max="519" width="17.5703125" style="56" customWidth="1"/>
    <col min="520" max="520" width="17.28515625" style="56" customWidth="1"/>
    <col min="521" max="521" width="18" style="56" customWidth="1"/>
    <col min="522" max="761" width="9.140625" style="56"/>
    <col min="762" max="762" width="46.7109375" style="56" customWidth="1"/>
    <col min="763" max="763" width="13.42578125" style="56" customWidth="1"/>
    <col min="764" max="764" width="13.28515625" style="56" customWidth="1"/>
    <col min="765" max="766" width="15.85546875" style="56" customWidth="1"/>
    <col min="767" max="772" width="9.140625" style="56"/>
    <col min="773" max="773" width="55.5703125" style="56" customWidth="1"/>
    <col min="774" max="774" width="17.85546875" style="56" customWidth="1"/>
    <col min="775" max="775" width="17.5703125" style="56" customWidth="1"/>
    <col min="776" max="776" width="17.28515625" style="56" customWidth="1"/>
    <col min="777" max="777" width="18" style="56" customWidth="1"/>
    <col min="778" max="1017" width="9.140625" style="56"/>
    <col min="1018" max="1018" width="46.7109375" style="56" customWidth="1"/>
    <col min="1019" max="1019" width="13.42578125" style="56" customWidth="1"/>
    <col min="1020" max="1020" width="13.28515625" style="56" customWidth="1"/>
    <col min="1021" max="1022" width="15.85546875" style="56" customWidth="1"/>
    <col min="1023" max="1028" width="9.140625" style="56"/>
    <col min="1029" max="1029" width="55.5703125" style="56" customWidth="1"/>
    <col min="1030" max="1030" width="17.85546875" style="56" customWidth="1"/>
    <col min="1031" max="1031" width="17.5703125" style="56" customWidth="1"/>
    <col min="1032" max="1032" width="17.28515625" style="56" customWidth="1"/>
    <col min="1033" max="1033" width="18" style="56" customWidth="1"/>
    <col min="1034" max="1273" width="9.140625" style="56"/>
    <col min="1274" max="1274" width="46.7109375" style="56" customWidth="1"/>
    <col min="1275" max="1275" width="13.42578125" style="56" customWidth="1"/>
    <col min="1276" max="1276" width="13.28515625" style="56" customWidth="1"/>
    <col min="1277" max="1278" width="15.85546875" style="56" customWidth="1"/>
    <col min="1279" max="1284" width="9.140625" style="56"/>
    <col min="1285" max="1285" width="55.5703125" style="56" customWidth="1"/>
    <col min="1286" max="1286" width="17.85546875" style="56" customWidth="1"/>
    <col min="1287" max="1287" width="17.5703125" style="56" customWidth="1"/>
    <col min="1288" max="1288" width="17.28515625" style="56" customWidth="1"/>
    <col min="1289" max="1289" width="18" style="56" customWidth="1"/>
    <col min="1290" max="1529" width="9.140625" style="56"/>
    <col min="1530" max="1530" width="46.7109375" style="56" customWidth="1"/>
    <col min="1531" max="1531" width="13.42578125" style="56" customWidth="1"/>
    <col min="1532" max="1532" width="13.28515625" style="56" customWidth="1"/>
    <col min="1533" max="1534" width="15.85546875" style="56" customWidth="1"/>
    <col min="1535" max="1540" width="9.140625" style="56"/>
    <col min="1541" max="1541" width="55.5703125" style="56" customWidth="1"/>
    <col min="1542" max="1542" width="17.85546875" style="56" customWidth="1"/>
    <col min="1543" max="1543" width="17.5703125" style="56" customWidth="1"/>
    <col min="1544" max="1544" width="17.28515625" style="56" customWidth="1"/>
    <col min="1545" max="1545" width="18" style="56" customWidth="1"/>
    <col min="1546" max="1785" width="9.140625" style="56"/>
    <col min="1786" max="1786" width="46.7109375" style="56" customWidth="1"/>
    <col min="1787" max="1787" width="13.42578125" style="56" customWidth="1"/>
    <col min="1788" max="1788" width="13.28515625" style="56" customWidth="1"/>
    <col min="1789" max="1790" width="15.85546875" style="56" customWidth="1"/>
    <col min="1791" max="1796" width="9.140625" style="56"/>
    <col min="1797" max="1797" width="55.5703125" style="56" customWidth="1"/>
    <col min="1798" max="1798" width="17.85546875" style="56" customWidth="1"/>
    <col min="1799" max="1799" width="17.5703125" style="56" customWidth="1"/>
    <col min="1800" max="1800" width="17.28515625" style="56" customWidth="1"/>
    <col min="1801" max="1801" width="18" style="56" customWidth="1"/>
    <col min="1802" max="2041" width="9.140625" style="56"/>
    <col min="2042" max="2042" width="46.7109375" style="56" customWidth="1"/>
    <col min="2043" max="2043" width="13.42578125" style="56" customWidth="1"/>
    <col min="2044" max="2044" width="13.28515625" style="56" customWidth="1"/>
    <col min="2045" max="2046" width="15.85546875" style="56" customWidth="1"/>
    <col min="2047" max="2052" width="9.140625" style="56"/>
    <col min="2053" max="2053" width="55.5703125" style="56" customWidth="1"/>
    <col min="2054" max="2054" width="17.85546875" style="56" customWidth="1"/>
    <col min="2055" max="2055" width="17.5703125" style="56" customWidth="1"/>
    <col min="2056" max="2056" width="17.28515625" style="56" customWidth="1"/>
    <col min="2057" max="2057" width="18" style="56" customWidth="1"/>
    <col min="2058" max="2297" width="9.140625" style="56"/>
    <col min="2298" max="2298" width="46.7109375" style="56" customWidth="1"/>
    <col min="2299" max="2299" width="13.42578125" style="56" customWidth="1"/>
    <col min="2300" max="2300" width="13.28515625" style="56" customWidth="1"/>
    <col min="2301" max="2302" width="15.85546875" style="56" customWidth="1"/>
    <col min="2303" max="2308" width="9.140625" style="56"/>
    <col min="2309" max="2309" width="55.5703125" style="56" customWidth="1"/>
    <col min="2310" max="2310" width="17.85546875" style="56" customWidth="1"/>
    <col min="2311" max="2311" width="17.5703125" style="56" customWidth="1"/>
    <col min="2312" max="2312" width="17.28515625" style="56" customWidth="1"/>
    <col min="2313" max="2313" width="18" style="56" customWidth="1"/>
    <col min="2314" max="2553" width="9.140625" style="56"/>
    <col min="2554" max="2554" width="46.7109375" style="56" customWidth="1"/>
    <col min="2555" max="2555" width="13.42578125" style="56" customWidth="1"/>
    <col min="2556" max="2556" width="13.28515625" style="56" customWidth="1"/>
    <col min="2557" max="2558" width="15.85546875" style="56" customWidth="1"/>
    <col min="2559" max="2564" width="9.140625" style="56"/>
    <col min="2565" max="2565" width="55.5703125" style="56" customWidth="1"/>
    <col min="2566" max="2566" width="17.85546875" style="56" customWidth="1"/>
    <col min="2567" max="2567" width="17.5703125" style="56" customWidth="1"/>
    <col min="2568" max="2568" width="17.28515625" style="56" customWidth="1"/>
    <col min="2569" max="2569" width="18" style="56" customWidth="1"/>
    <col min="2570" max="2809" width="9.140625" style="56"/>
    <col min="2810" max="2810" width="46.7109375" style="56" customWidth="1"/>
    <col min="2811" max="2811" width="13.42578125" style="56" customWidth="1"/>
    <col min="2812" max="2812" width="13.28515625" style="56" customWidth="1"/>
    <col min="2813" max="2814" width="15.85546875" style="56" customWidth="1"/>
    <col min="2815" max="2820" width="9.140625" style="56"/>
    <col min="2821" max="2821" width="55.5703125" style="56" customWidth="1"/>
    <col min="2822" max="2822" width="17.85546875" style="56" customWidth="1"/>
    <col min="2823" max="2823" width="17.5703125" style="56" customWidth="1"/>
    <col min="2824" max="2824" width="17.28515625" style="56" customWidth="1"/>
    <col min="2825" max="2825" width="18" style="56" customWidth="1"/>
    <col min="2826" max="3065" width="9.140625" style="56"/>
    <col min="3066" max="3066" width="46.7109375" style="56" customWidth="1"/>
    <col min="3067" max="3067" width="13.42578125" style="56" customWidth="1"/>
    <col min="3068" max="3068" width="13.28515625" style="56" customWidth="1"/>
    <col min="3069" max="3070" width="15.85546875" style="56" customWidth="1"/>
    <col min="3071" max="3076" width="9.140625" style="56"/>
    <col min="3077" max="3077" width="55.5703125" style="56" customWidth="1"/>
    <col min="3078" max="3078" width="17.85546875" style="56" customWidth="1"/>
    <col min="3079" max="3079" width="17.5703125" style="56" customWidth="1"/>
    <col min="3080" max="3080" width="17.28515625" style="56" customWidth="1"/>
    <col min="3081" max="3081" width="18" style="56" customWidth="1"/>
    <col min="3082" max="3321" width="9.140625" style="56"/>
    <col min="3322" max="3322" width="46.7109375" style="56" customWidth="1"/>
    <col min="3323" max="3323" width="13.42578125" style="56" customWidth="1"/>
    <col min="3324" max="3324" width="13.28515625" style="56" customWidth="1"/>
    <col min="3325" max="3326" width="15.85546875" style="56" customWidth="1"/>
    <col min="3327" max="3332" width="9.140625" style="56"/>
    <col min="3333" max="3333" width="55.5703125" style="56" customWidth="1"/>
    <col min="3334" max="3334" width="17.85546875" style="56" customWidth="1"/>
    <col min="3335" max="3335" width="17.5703125" style="56" customWidth="1"/>
    <col min="3336" max="3336" width="17.28515625" style="56" customWidth="1"/>
    <col min="3337" max="3337" width="18" style="56" customWidth="1"/>
    <col min="3338" max="3577" width="9.140625" style="56"/>
    <col min="3578" max="3578" width="46.7109375" style="56" customWidth="1"/>
    <col min="3579" max="3579" width="13.42578125" style="56" customWidth="1"/>
    <col min="3580" max="3580" width="13.28515625" style="56" customWidth="1"/>
    <col min="3581" max="3582" width="15.85546875" style="56" customWidth="1"/>
    <col min="3583" max="3588" width="9.140625" style="56"/>
    <col min="3589" max="3589" width="55.5703125" style="56" customWidth="1"/>
    <col min="3590" max="3590" width="17.85546875" style="56" customWidth="1"/>
    <col min="3591" max="3591" width="17.5703125" style="56" customWidth="1"/>
    <col min="3592" max="3592" width="17.28515625" style="56" customWidth="1"/>
    <col min="3593" max="3593" width="18" style="56" customWidth="1"/>
    <col min="3594" max="3833" width="9.140625" style="56"/>
    <col min="3834" max="3834" width="46.7109375" style="56" customWidth="1"/>
    <col min="3835" max="3835" width="13.42578125" style="56" customWidth="1"/>
    <col min="3836" max="3836" width="13.28515625" style="56" customWidth="1"/>
    <col min="3837" max="3838" width="15.85546875" style="56" customWidth="1"/>
    <col min="3839" max="3844" width="9.140625" style="56"/>
    <col min="3845" max="3845" width="55.5703125" style="56" customWidth="1"/>
    <col min="3846" max="3846" width="17.85546875" style="56" customWidth="1"/>
    <col min="3847" max="3847" width="17.5703125" style="56" customWidth="1"/>
    <col min="3848" max="3848" width="17.28515625" style="56" customWidth="1"/>
    <col min="3849" max="3849" width="18" style="56" customWidth="1"/>
    <col min="3850" max="4089" width="9.140625" style="56"/>
    <col min="4090" max="4090" width="46.7109375" style="56" customWidth="1"/>
    <col min="4091" max="4091" width="13.42578125" style="56" customWidth="1"/>
    <col min="4092" max="4092" width="13.28515625" style="56" customWidth="1"/>
    <col min="4093" max="4094" width="15.85546875" style="56" customWidth="1"/>
    <col min="4095" max="4100" width="9.140625" style="56"/>
    <col min="4101" max="4101" width="55.5703125" style="56" customWidth="1"/>
    <col min="4102" max="4102" width="17.85546875" style="56" customWidth="1"/>
    <col min="4103" max="4103" width="17.5703125" style="56" customWidth="1"/>
    <col min="4104" max="4104" width="17.28515625" style="56" customWidth="1"/>
    <col min="4105" max="4105" width="18" style="56" customWidth="1"/>
    <col min="4106" max="4345" width="9.140625" style="56"/>
    <col min="4346" max="4346" width="46.7109375" style="56" customWidth="1"/>
    <col min="4347" max="4347" width="13.42578125" style="56" customWidth="1"/>
    <col min="4348" max="4348" width="13.28515625" style="56" customWidth="1"/>
    <col min="4349" max="4350" width="15.85546875" style="56" customWidth="1"/>
    <col min="4351" max="4356" width="9.140625" style="56"/>
    <col min="4357" max="4357" width="55.5703125" style="56" customWidth="1"/>
    <col min="4358" max="4358" width="17.85546875" style="56" customWidth="1"/>
    <col min="4359" max="4359" width="17.5703125" style="56" customWidth="1"/>
    <col min="4360" max="4360" width="17.28515625" style="56" customWidth="1"/>
    <col min="4361" max="4361" width="18" style="56" customWidth="1"/>
    <col min="4362" max="4601" width="9.140625" style="56"/>
    <col min="4602" max="4602" width="46.7109375" style="56" customWidth="1"/>
    <col min="4603" max="4603" width="13.42578125" style="56" customWidth="1"/>
    <col min="4604" max="4604" width="13.28515625" style="56" customWidth="1"/>
    <col min="4605" max="4606" width="15.85546875" style="56" customWidth="1"/>
    <col min="4607" max="4612" width="9.140625" style="56"/>
    <col min="4613" max="4613" width="55.5703125" style="56" customWidth="1"/>
    <col min="4614" max="4614" width="17.85546875" style="56" customWidth="1"/>
    <col min="4615" max="4615" width="17.5703125" style="56" customWidth="1"/>
    <col min="4616" max="4616" width="17.28515625" style="56" customWidth="1"/>
    <col min="4617" max="4617" width="18" style="56" customWidth="1"/>
    <col min="4618" max="4857" width="9.140625" style="56"/>
    <col min="4858" max="4858" width="46.7109375" style="56" customWidth="1"/>
    <col min="4859" max="4859" width="13.42578125" style="56" customWidth="1"/>
    <col min="4860" max="4860" width="13.28515625" style="56" customWidth="1"/>
    <col min="4861" max="4862" width="15.85546875" style="56" customWidth="1"/>
    <col min="4863" max="4868" width="9.140625" style="56"/>
    <col min="4869" max="4869" width="55.5703125" style="56" customWidth="1"/>
    <col min="4870" max="4870" width="17.85546875" style="56" customWidth="1"/>
    <col min="4871" max="4871" width="17.5703125" style="56" customWidth="1"/>
    <col min="4872" max="4872" width="17.28515625" style="56" customWidth="1"/>
    <col min="4873" max="4873" width="18" style="56" customWidth="1"/>
    <col min="4874" max="5113" width="9.140625" style="56"/>
    <col min="5114" max="5114" width="46.7109375" style="56" customWidth="1"/>
    <col min="5115" max="5115" width="13.42578125" style="56" customWidth="1"/>
    <col min="5116" max="5116" width="13.28515625" style="56" customWidth="1"/>
    <col min="5117" max="5118" width="15.85546875" style="56" customWidth="1"/>
    <col min="5119" max="5124" width="9.140625" style="56"/>
    <col min="5125" max="5125" width="55.5703125" style="56" customWidth="1"/>
    <col min="5126" max="5126" width="17.85546875" style="56" customWidth="1"/>
    <col min="5127" max="5127" width="17.5703125" style="56" customWidth="1"/>
    <col min="5128" max="5128" width="17.28515625" style="56" customWidth="1"/>
    <col min="5129" max="5129" width="18" style="56" customWidth="1"/>
    <col min="5130" max="5369" width="9.140625" style="56"/>
    <col min="5370" max="5370" width="46.7109375" style="56" customWidth="1"/>
    <col min="5371" max="5371" width="13.42578125" style="56" customWidth="1"/>
    <col min="5372" max="5372" width="13.28515625" style="56" customWidth="1"/>
    <col min="5373" max="5374" width="15.85546875" style="56" customWidth="1"/>
    <col min="5375" max="5380" width="9.140625" style="56"/>
    <col min="5381" max="5381" width="55.5703125" style="56" customWidth="1"/>
    <col min="5382" max="5382" width="17.85546875" style="56" customWidth="1"/>
    <col min="5383" max="5383" width="17.5703125" style="56" customWidth="1"/>
    <col min="5384" max="5384" width="17.28515625" style="56" customWidth="1"/>
    <col min="5385" max="5385" width="18" style="56" customWidth="1"/>
    <col min="5386" max="5625" width="9.140625" style="56"/>
    <col min="5626" max="5626" width="46.7109375" style="56" customWidth="1"/>
    <col min="5627" max="5627" width="13.42578125" style="56" customWidth="1"/>
    <col min="5628" max="5628" width="13.28515625" style="56" customWidth="1"/>
    <col min="5629" max="5630" width="15.85546875" style="56" customWidth="1"/>
    <col min="5631" max="5636" width="9.140625" style="56"/>
    <col min="5637" max="5637" width="55.5703125" style="56" customWidth="1"/>
    <col min="5638" max="5638" width="17.85546875" style="56" customWidth="1"/>
    <col min="5639" max="5639" width="17.5703125" style="56" customWidth="1"/>
    <col min="5640" max="5640" width="17.28515625" style="56" customWidth="1"/>
    <col min="5641" max="5641" width="18" style="56" customWidth="1"/>
    <col min="5642" max="5881" width="9.140625" style="56"/>
    <col min="5882" max="5882" width="46.7109375" style="56" customWidth="1"/>
    <col min="5883" max="5883" width="13.42578125" style="56" customWidth="1"/>
    <col min="5884" max="5884" width="13.28515625" style="56" customWidth="1"/>
    <col min="5885" max="5886" width="15.85546875" style="56" customWidth="1"/>
    <col min="5887" max="5892" width="9.140625" style="56"/>
    <col min="5893" max="5893" width="55.5703125" style="56" customWidth="1"/>
    <col min="5894" max="5894" width="17.85546875" style="56" customWidth="1"/>
    <col min="5895" max="5895" width="17.5703125" style="56" customWidth="1"/>
    <col min="5896" max="5896" width="17.28515625" style="56" customWidth="1"/>
    <col min="5897" max="5897" width="18" style="56" customWidth="1"/>
    <col min="5898" max="6137" width="9.140625" style="56"/>
    <col min="6138" max="6138" width="46.7109375" style="56" customWidth="1"/>
    <col min="6139" max="6139" width="13.42578125" style="56" customWidth="1"/>
    <col min="6140" max="6140" width="13.28515625" style="56" customWidth="1"/>
    <col min="6141" max="6142" width="15.85546875" style="56" customWidth="1"/>
    <col min="6143" max="6148" width="9.140625" style="56"/>
    <col min="6149" max="6149" width="55.5703125" style="56" customWidth="1"/>
    <col min="6150" max="6150" width="17.85546875" style="56" customWidth="1"/>
    <col min="6151" max="6151" width="17.5703125" style="56" customWidth="1"/>
    <col min="6152" max="6152" width="17.28515625" style="56" customWidth="1"/>
    <col min="6153" max="6153" width="18" style="56" customWidth="1"/>
    <col min="6154" max="6393" width="9.140625" style="56"/>
    <col min="6394" max="6394" width="46.7109375" style="56" customWidth="1"/>
    <col min="6395" max="6395" width="13.42578125" style="56" customWidth="1"/>
    <col min="6396" max="6396" width="13.28515625" style="56" customWidth="1"/>
    <col min="6397" max="6398" width="15.85546875" style="56" customWidth="1"/>
    <col min="6399" max="6404" width="9.140625" style="56"/>
    <col min="6405" max="6405" width="55.5703125" style="56" customWidth="1"/>
    <col min="6406" max="6406" width="17.85546875" style="56" customWidth="1"/>
    <col min="6407" max="6407" width="17.5703125" style="56" customWidth="1"/>
    <col min="6408" max="6408" width="17.28515625" style="56" customWidth="1"/>
    <col min="6409" max="6409" width="18" style="56" customWidth="1"/>
    <col min="6410" max="6649" width="9.140625" style="56"/>
    <col min="6650" max="6650" width="46.7109375" style="56" customWidth="1"/>
    <col min="6651" max="6651" width="13.42578125" style="56" customWidth="1"/>
    <col min="6652" max="6652" width="13.28515625" style="56" customWidth="1"/>
    <col min="6653" max="6654" width="15.85546875" style="56" customWidth="1"/>
    <col min="6655" max="6660" width="9.140625" style="56"/>
    <col min="6661" max="6661" width="55.5703125" style="56" customWidth="1"/>
    <col min="6662" max="6662" width="17.85546875" style="56" customWidth="1"/>
    <col min="6663" max="6663" width="17.5703125" style="56" customWidth="1"/>
    <col min="6664" max="6664" width="17.28515625" style="56" customWidth="1"/>
    <col min="6665" max="6665" width="18" style="56" customWidth="1"/>
    <col min="6666" max="6905" width="9.140625" style="56"/>
    <col min="6906" max="6906" width="46.7109375" style="56" customWidth="1"/>
    <col min="6907" max="6907" width="13.42578125" style="56" customWidth="1"/>
    <col min="6908" max="6908" width="13.28515625" style="56" customWidth="1"/>
    <col min="6909" max="6910" width="15.85546875" style="56" customWidth="1"/>
    <col min="6911" max="6916" width="9.140625" style="56"/>
    <col min="6917" max="6917" width="55.5703125" style="56" customWidth="1"/>
    <col min="6918" max="6918" width="17.85546875" style="56" customWidth="1"/>
    <col min="6919" max="6919" width="17.5703125" style="56" customWidth="1"/>
    <col min="6920" max="6920" width="17.28515625" style="56" customWidth="1"/>
    <col min="6921" max="6921" width="18" style="56" customWidth="1"/>
    <col min="6922" max="7161" width="9.140625" style="56"/>
    <col min="7162" max="7162" width="46.7109375" style="56" customWidth="1"/>
    <col min="7163" max="7163" width="13.42578125" style="56" customWidth="1"/>
    <col min="7164" max="7164" width="13.28515625" style="56" customWidth="1"/>
    <col min="7165" max="7166" width="15.85546875" style="56" customWidth="1"/>
    <col min="7167" max="7172" width="9.140625" style="56"/>
    <col min="7173" max="7173" width="55.5703125" style="56" customWidth="1"/>
    <col min="7174" max="7174" width="17.85546875" style="56" customWidth="1"/>
    <col min="7175" max="7175" width="17.5703125" style="56" customWidth="1"/>
    <col min="7176" max="7176" width="17.28515625" style="56" customWidth="1"/>
    <col min="7177" max="7177" width="18" style="56" customWidth="1"/>
    <col min="7178" max="7417" width="9.140625" style="56"/>
    <col min="7418" max="7418" width="46.7109375" style="56" customWidth="1"/>
    <col min="7419" max="7419" width="13.42578125" style="56" customWidth="1"/>
    <col min="7420" max="7420" width="13.28515625" style="56" customWidth="1"/>
    <col min="7421" max="7422" width="15.85546875" style="56" customWidth="1"/>
    <col min="7423" max="7428" width="9.140625" style="56"/>
    <col min="7429" max="7429" width="55.5703125" style="56" customWidth="1"/>
    <col min="7430" max="7430" width="17.85546875" style="56" customWidth="1"/>
    <col min="7431" max="7431" width="17.5703125" style="56" customWidth="1"/>
    <col min="7432" max="7432" width="17.28515625" style="56" customWidth="1"/>
    <col min="7433" max="7433" width="18" style="56" customWidth="1"/>
    <col min="7434" max="7673" width="9.140625" style="56"/>
    <col min="7674" max="7674" width="46.7109375" style="56" customWidth="1"/>
    <col min="7675" max="7675" width="13.42578125" style="56" customWidth="1"/>
    <col min="7676" max="7676" width="13.28515625" style="56" customWidth="1"/>
    <col min="7677" max="7678" width="15.85546875" style="56" customWidth="1"/>
    <col min="7679" max="7684" width="9.140625" style="56"/>
    <col min="7685" max="7685" width="55.5703125" style="56" customWidth="1"/>
    <col min="7686" max="7686" width="17.85546875" style="56" customWidth="1"/>
    <col min="7687" max="7687" width="17.5703125" style="56" customWidth="1"/>
    <col min="7688" max="7688" width="17.28515625" style="56" customWidth="1"/>
    <col min="7689" max="7689" width="18" style="56" customWidth="1"/>
    <col min="7690" max="7929" width="9.140625" style="56"/>
    <col min="7930" max="7930" width="46.7109375" style="56" customWidth="1"/>
    <col min="7931" max="7931" width="13.42578125" style="56" customWidth="1"/>
    <col min="7932" max="7932" width="13.28515625" style="56" customWidth="1"/>
    <col min="7933" max="7934" width="15.85546875" style="56" customWidth="1"/>
    <col min="7935" max="7940" width="9.140625" style="56"/>
    <col min="7941" max="7941" width="55.5703125" style="56" customWidth="1"/>
    <col min="7942" max="7942" width="17.85546875" style="56" customWidth="1"/>
    <col min="7943" max="7943" width="17.5703125" style="56" customWidth="1"/>
    <col min="7944" max="7944" width="17.28515625" style="56" customWidth="1"/>
    <col min="7945" max="7945" width="18" style="56" customWidth="1"/>
    <col min="7946" max="8185" width="9.140625" style="56"/>
    <col min="8186" max="8186" width="46.7109375" style="56" customWidth="1"/>
    <col min="8187" max="8187" width="13.42578125" style="56" customWidth="1"/>
    <col min="8188" max="8188" width="13.28515625" style="56" customWidth="1"/>
    <col min="8189" max="8190" width="15.85546875" style="56" customWidth="1"/>
    <col min="8191" max="8196" width="9.140625" style="56"/>
    <col min="8197" max="8197" width="55.5703125" style="56" customWidth="1"/>
    <col min="8198" max="8198" width="17.85546875" style="56" customWidth="1"/>
    <col min="8199" max="8199" width="17.5703125" style="56" customWidth="1"/>
    <col min="8200" max="8200" width="17.28515625" style="56" customWidth="1"/>
    <col min="8201" max="8201" width="18" style="56" customWidth="1"/>
    <col min="8202" max="8441" width="9.140625" style="56"/>
    <col min="8442" max="8442" width="46.7109375" style="56" customWidth="1"/>
    <col min="8443" max="8443" width="13.42578125" style="56" customWidth="1"/>
    <col min="8444" max="8444" width="13.28515625" style="56" customWidth="1"/>
    <col min="8445" max="8446" width="15.85546875" style="56" customWidth="1"/>
    <col min="8447" max="8452" width="9.140625" style="56"/>
    <col min="8453" max="8453" width="55.5703125" style="56" customWidth="1"/>
    <col min="8454" max="8454" width="17.85546875" style="56" customWidth="1"/>
    <col min="8455" max="8455" width="17.5703125" style="56" customWidth="1"/>
    <col min="8456" max="8456" width="17.28515625" style="56" customWidth="1"/>
    <col min="8457" max="8457" width="18" style="56" customWidth="1"/>
    <col min="8458" max="8697" width="9.140625" style="56"/>
    <col min="8698" max="8698" width="46.7109375" style="56" customWidth="1"/>
    <col min="8699" max="8699" width="13.42578125" style="56" customWidth="1"/>
    <col min="8700" max="8700" width="13.28515625" style="56" customWidth="1"/>
    <col min="8701" max="8702" width="15.85546875" style="56" customWidth="1"/>
    <col min="8703" max="8708" width="9.140625" style="56"/>
    <col min="8709" max="8709" width="55.5703125" style="56" customWidth="1"/>
    <col min="8710" max="8710" width="17.85546875" style="56" customWidth="1"/>
    <col min="8711" max="8711" width="17.5703125" style="56" customWidth="1"/>
    <col min="8712" max="8712" width="17.28515625" style="56" customWidth="1"/>
    <col min="8713" max="8713" width="18" style="56" customWidth="1"/>
    <col min="8714" max="8953" width="9.140625" style="56"/>
    <col min="8954" max="8954" width="46.7109375" style="56" customWidth="1"/>
    <col min="8955" max="8955" width="13.42578125" style="56" customWidth="1"/>
    <col min="8956" max="8956" width="13.28515625" style="56" customWidth="1"/>
    <col min="8957" max="8958" width="15.85546875" style="56" customWidth="1"/>
    <col min="8959" max="8964" width="9.140625" style="56"/>
    <col min="8965" max="8965" width="55.5703125" style="56" customWidth="1"/>
    <col min="8966" max="8966" width="17.85546875" style="56" customWidth="1"/>
    <col min="8967" max="8967" width="17.5703125" style="56" customWidth="1"/>
    <col min="8968" max="8968" width="17.28515625" style="56" customWidth="1"/>
    <col min="8969" max="8969" width="18" style="56" customWidth="1"/>
    <col min="8970" max="9209" width="9.140625" style="56"/>
    <col min="9210" max="9210" width="46.7109375" style="56" customWidth="1"/>
    <col min="9211" max="9211" width="13.42578125" style="56" customWidth="1"/>
    <col min="9212" max="9212" width="13.28515625" style="56" customWidth="1"/>
    <col min="9213" max="9214" width="15.85546875" style="56" customWidth="1"/>
    <col min="9215" max="9220" width="9.140625" style="56"/>
    <col min="9221" max="9221" width="55.5703125" style="56" customWidth="1"/>
    <col min="9222" max="9222" width="17.85546875" style="56" customWidth="1"/>
    <col min="9223" max="9223" width="17.5703125" style="56" customWidth="1"/>
    <col min="9224" max="9224" width="17.28515625" style="56" customWidth="1"/>
    <col min="9225" max="9225" width="18" style="56" customWidth="1"/>
    <col min="9226" max="9465" width="9.140625" style="56"/>
    <col min="9466" max="9466" width="46.7109375" style="56" customWidth="1"/>
    <col min="9467" max="9467" width="13.42578125" style="56" customWidth="1"/>
    <col min="9468" max="9468" width="13.28515625" style="56" customWidth="1"/>
    <col min="9469" max="9470" width="15.85546875" style="56" customWidth="1"/>
    <col min="9471" max="9476" width="9.140625" style="56"/>
    <col min="9477" max="9477" width="55.5703125" style="56" customWidth="1"/>
    <col min="9478" max="9478" width="17.85546875" style="56" customWidth="1"/>
    <col min="9479" max="9479" width="17.5703125" style="56" customWidth="1"/>
    <col min="9480" max="9480" width="17.28515625" style="56" customWidth="1"/>
    <col min="9481" max="9481" width="18" style="56" customWidth="1"/>
    <col min="9482" max="9721" width="9.140625" style="56"/>
    <col min="9722" max="9722" width="46.7109375" style="56" customWidth="1"/>
    <col min="9723" max="9723" width="13.42578125" style="56" customWidth="1"/>
    <col min="9724" max="9724" width="13.28515625" style="56" customWidth="1"/>
    <col min="9725" max="9726" width="15.85546875" style="56" customWidth="1"/>
    <col min="9727" max="9732" width="9.140625" style="56"/>
    <col min="9733" max="9733" width="55.5703125" style="56" customWidth="1"/>
    <col min="9734" max="9734" width="17.85546875" style="56" customWidth="1"/>
    <col min="9735" max="9735" width="17.5703125" style="56" customWidth="1"/>
    <col min="9736" max="9736" width="17.28515625" style="56" customWidth="1"/>
    <col min="9737" max="9737" width="18" style="56" customWidth="1"/>
    <col min="9738" max="9977" width="9.140625" style="56"/>
    <col min="9978" max="9978" width="46.7109375" style="56" customWidth="1"/>
    <col min="9979" max="9979" width="13.42578125" style="56" customWidth="1"/>
    <col min="9980" max="9980" width="13.28515625" style="56" customWidth="1"/>
    <col min="9981" max="9982" width="15.85546875" style="56" customWidth="1"/>
    <col min="9983" max="9988" width="9.140625" style="56"/>
    <col min="9989" max="9989" width="55.5703125" style="56" customWidth="1"/>
    <col min="9990" max="9990" width="17.85546875" style="56" customWidth="1"/>
    <col min="9991" max="9991" width="17.5703125" style="56" customWidth="1"/>
    <col min="9992" max="9992" width="17.28515625" style="56" customWidth="1"/>
    <col min="9993" max="9993" width="18" style="56" customWidth="1"/>
    <col min="9994" max="10233" width="9.140625" style="56"/>
    <col min="10234" max="10234" width="46.7109375" style="56" customWidth="1"/>
    <col min="10235" max="10235" width="13.42578125" style="56" customWidth="1"/>
    <col min="10236" max="10236" width="13.28515625" style="56" customWidth="1"/>
    <col min="10237" max="10238" width="15.85546875" style="56" customWidth="1"/>
    <col min="10239" max="10244" width="9.140625" style="56"/>
    <col min="10245" max="10245" width="55.5703125" style="56" customWidth="1"/>
    <col min="10246" max="10246" width="17.85546875" style="56" customWidth="1"/>
    <col min="10247" max="10247" width="17.5703125" style="56" customWidth="1"/>
    <col min="10248" max="10248" width="17.28515625" style="56" customWidth="1"/>
    <col min="10249" max="10249" width="18" style="56" customWidth="1"/>
    <col min="10250" max="10489" width="9.140625" style="56"/>
    <col min="10490" max="10490" width="46.7109375" style="56" customWidth="1"/>
    <col min="10491" max="10491" width="13.42578125" style="56" customWidth="1"/>
    <col min="10492" max="10492" width="13.28515625" style="56" customWidth="1"/>
    <col min="10493" max="10494" width="15.85546875" style="56" customWidth="1"/>
    <col min="10495" max="10500" width="9.140625" style="56"/>
    <col min="10501" max="10501" width="55.5703125" style="56" customWidth="1"/>
    <col min="10502" max="10502" width="17.85546875" style="56" customWidth="1"/>
    <col min="10503" max="10503" width="17.5703125" style="56" customWidth="1"/>
    <col min="10504" max="10504" width="17.28515625" style="56" customWidth="1"/>
    <col min="10505" max="10505" width="18" style="56" customWidth="1"/>
    <col min="10506" max="10745" width="9.140625" style="56"/>
    <col min="10746" max="10746" width="46.7109375" style="56" customWidth="1"/>
    <col min="10747" max="10747" width="13.42578125" style="56" customWidth="1"/>
    <col min="10748" max="10748" width="13.28515625" style="56" customWidth="1"/>
    <col min="10749" max="10750" width="15.85546875" style="56" customWidth="1"/>
    <col min="10751" max="10756" width="9.140625" style="56"/>
    <col min="10757" max="10757" width="55.5703125" style="56" customWidth="1"/>
    <col min="10758" max="10758" width="17.85546875" style="56" customWidth="1"/>
    <col min="10759" max="10759" width="17.5703125" style="56" customWidth="1"/>
    <col min="10760" max="10760" width="17.28515625" style="56" customWidth="1"/>
    <col min="10761" max="10761" width="18" style="56" customWidth="1"/>
    <col min="10762" max="11001" width="9.140625" style="56"/>
    <col min="11002" max="11002" width="46.7109375" style="56" customWidth="1"/>
    <col min="11003" max="11003" width="13.42578125" style="56" customWidth="1"/>
    <col min="11004" max="11004" width="13.28515625" style="56" customWidth="1"/>
    <col min="11005" max="11006" width="15.85546875" style="56" customWidth="1"/>
    <col min="11007" max="11012" width="9.140625" style="56"/>
    <col min="11013" max="11013" width="55.5703125" style="56" customWidth="1"/>
    <col min="11014" max="11014" width="17.85546875" style="56" customWidth="1"/>
    <col min="11015" max="11015" width="17.5703125" style="56" customWidth="1"/>
    <col min="11016" max="11016" width="17.28515625" style="56" customWidth="1"/>
    <col min="11017" max="11017" width="18" style="56" customWidth="1"/>
    <col min="11018" max="11257" width="9.140625" style="56"/>
    <col min="11258" max="11258" width="46.7109375" style="56" customWidth="1"/>
    <col min="11259" max="11259" width="13.42578125" style="56" customWidth="1"/>
    <col min="11260" max="11260" width="13.28515625" style="56" customWidth="1"/>
    <col min="11261" max="11262" width="15.85546875" style="56" customWidth="1"/>
    <col min="11263" max="11268" width="9.140625" style="56"/>
    <col min="11269" max="11269" width="55.5703125" style="56" customWidth="1"/>
    <col min="11270" max="11270" width="17.85546875" style="56" customWidth="1"/>
    <col min="11271" max="11271" width="17.5703125" style="56" customWidth="1"/>
    <col min="11272" max="11272" width="17.28515625" style="56" customWidth="1"/>
    <col min="11273" max="11273" width="18" style="56" customWidth="1"/>
    <col min="11274" max="11513" width="9.140625" style="56"/>
    <col min="11514" max="11514" width="46.7109375" style="56" customWidth="1"/>
    <col min="11515" max="11515" width="13.42578125" style="56" customWidth="1"/>
    <col min="11516" max="11516" width="13.28515625" style="56" customWidth="1"/>
    <col min="11517" max="11518" width="15.85546875" style="56" customWidth="1"/>
    <col min="11519" max="11524" width="9.140625" style="56"/>
    <col min="11525" max="11525" width="55.5703125" style="56" customWidth="1"/>
    <col min="11526" max="11526" width="17.85546875" style="56" customWidth="1"/>
    <col min="11527" max="11527" width="17.5703125" style="56" customWidth="1"/>
    <col min="11528" max="11528" width="17.28515625" style="56" customWidth="1"/>
    <col min="11529" max="11529" width="18" style="56" customWidth="1"/>
    <col min="11530" max="11769" width="9.140625" style="56"/>
    <col min="11770" max="11770" width="46.7109375" style="56" customWidth="1"/>
    <col min="11771" max="11771" width="13.42578125" style="56" customWidth="1"/>
    <col min="11772" max="11772" width="13.28515625" style="56" customWidth="1"/>
    <col min="11773" max="11774" width="15.85546875" style="56" customWidth="1"/>
    <col min="11775" max="11780" width="9.140625" style="56"/>
    <col min="11781" max="11781" width="55.5703125" style="56" customWidth="1"/>
    <col min="11782" max="11782" width="17.85546875" style="56" customWidth="1"/>
    <col min="11783" max="11783" width="17.5703125" style="56" customWidth="1"/>
    <col min="11784" max="11784" width="17.28515625" style="56" customWidth="1"/>
    <col min="11785" max="11785" width="18" style="56" customWidth="1"/>
    <col min="11786" max="12025" width="9.140625" style="56"/>
    <col min="12026" max="12026" width="46.7109375" style="56" customWidth="1"/>
    <col min="12027" max="12027" width="13.42578125" style="56" customWidth="1"/>
    <col min="12028" max="12028" width="13.28515625" style="56" customWidth="1"/>
    <col min="12029" max="12030" width="15.85546875" style="56" customWidth="1"/>
    <col min="12031" max="12036" width="9.140625" style="56"/>
    <col min="12037" max="12037" width="55.5703125" style="56" customWidth="1"/>
    <col min="12038" max="12038" width="17.85546875" style="56" customWidth="1"/>
    <col min="12039" max="12039" width="17.5703125" style="56" customWidth="1"/>
    <col min="12040" max="12040" width="17.28515625" style="56" customWidth="1"/>
    <col min="12041" max="12041" width="18" style="56" customWidth="1"/>
    <col min="12042" max="12281" width="9.140625" style="56"/>
    <col min="12282" max="12282" width="46.7109375" style="56" customWidth="1"/>
    <col min="12283" max="12283" width="13.42578125" style="56" customWidth="1"/>
    <col min="12284" max="12284" width="13.28515625" style="56" customWidth="1"/>
    <col min="12285" max="12286" width="15.85546875" style="56" customWidth="1"/>
    <col min="12287" max="12292" width="9.140625" style="56"/>
    <col min="12293" max="12293" width="55.5703125" style="56" customWidth="1"/>
    <col min="12294" max="12294" width="17.85546875" style="56" customWidth="1"/>
    <col min="12295" max="12295" width="17.5703125" style="56" customWidth="1"/>
    <col min="12296" max="12296" width="17.28515625" style="56" customWidth="1"/>
    <col min="12297" max="12297" width="18" style="56" customWidth="1"/>
    <col min="12298" max="12537" width="9.140625" style="56"/>
    <col min="12538" max="12538" width="46.7109375" style="56" customWidth="1"/>
    <col min="12539" max="12539" width="13.42578125" style="56" customWidth="1"/>
    <col min="12540" max="12540" width="13.28515625" style="56" customWidth="1"/>
    <col min="12541" max="12542" width="15.85546875" style="56" customWidth="1"/>
    <col min="12543" max="12548" width="9.140625" style="56"/>
    <col min="12549" max="12549" width="55.5703125" style="56" customWidth="1"/>
    <col min="12550" max="12550" width="17.85546875" style="56" customWidth="1"/>
    <col min="12551" max="12551" width="17.5703125" style="56" customWidth="1"/>
    <col min="12552" max="12552" width="17.28515625" style="56" customWidth="1"/>
    <col min="12553" max="12553" width="18" style="56" customWidth="1"/>
    <col min="12554" max="12793" width="9.140625" style="56"/>
    <col min="12794" max="12794" width="46.7109375" style="56" customWidth="1"/>
    <col min="12795" max="12795" width="13.42578125" style="56" customWidth="1"/>
    <col min="12796" max="12796" width="13.28515625" style="56" customWidth="1"/>
    <col min="12797" max="12798" width="15.85546875" style="56" customWidth="1"/>
    <col min="12799" max="12804" width="9.140625" style="56"/>
    <col min="12805" max="12805" width="55.5703125" style="56" customWidth="1"/>
    <col min="12806" max="12806" width="17.85546875" style="56" customWidth="1"/>
    <col min="12807" max="12807" width="17.5703125" style="56" customWidth="1"/>
    <col min="12808" max="12808" width="17.28515625" style="56" customWidth="1"/>
    <col min="12809" max="12809" width="18" style="56" customWidth="1"/>
    <col min="12810" max="13049" width="9.140625" style="56"/>
    <col min="13050" max="13050" width="46.7109375" style="56" customWidth="1"/>
    <col min="13051" max="13051" width="13.42578125" style="56" customWidth="1"/>
    <col min="13052" max="13052" width="13.28515625" style="56" customWidth="1"/>
    <col min="13053" max="13054" width="15.85546875" style="56" customWidth="1"/>
    <col min="13055" max="13060" width="9.140625" style="56"/>
    <col min="13061" max="13061" width="55.5703125" style="56" customWidth="1"/>
    <col min="13062" max="13062" width="17.85546875" style="56" customWidth="1"/>
    <col min="13063" max="13063" width="17.5703125" style="56" customWidth="1"/>
    <col min="13064" max="13064" width="17.28515625" style="56" customWidth="1"/>
    <col min="13065" max="13065" width="18" style="56" customWidth="1"/>
    <col min="13066" max="13305" width="9.140625" style="56"/>
    <col min="13306" max="13306" width="46.7109375" style="56" customWidth="1"/>
    <col min="13307" max="13307" width="13.42578125" style="56" customWidth="1"/>
    <col min="13308" max="13308" width="13.28515625" style="56" customWidth="1"/>
    <col min="13309" max="13310" width="15.85546875" style="56" customWidth="1"/>
    <col min="13311" max="13316" width="9.140625" style="56"/>
    <col min="13317" max="13317" width="55.5703125" style="56" customWidth="1"/>
    <col min="13318" max="13318" width="17.85546875" style="56" customWidth="1"/>
    <col min="13319" max="13319" width="17.5703125" style="56" customWidth="1"/>
    <col min="13320" max="13320" width="17.28515625" style="56" customWidth="1"/>
    <col min="13321" max="13321" width="18" style="56" customWidth="1"/>
    <col min="13322" max="13561" width="9.140625" style="56"/>
    <col min="13562" max="13562" width="46.7109375" style="56" customWidth="1"/>
    <col min="13563" max="13563" width="13.42578125" style="56" customWidth="1"/>
    <col min="13564" max="13564" width="13.28515625" style="56" customWidth="1"/>
    <col min="13565" max="13566" width="15.85546875" style="56" customWidth="1"/>
    <col min="13567" max="13572" width="9.140625" style="56"/>
    <col min="13573" max="13573" width="55.5703125" style="56" customWidth="1"/>
    <col min="13574" max="13574" width="17.85546875" style="56" customWidth="1"/>
    <col min="13575" max="13575" width="17.5703125" style="56" customWidth="1"/>
    <col min="13576" max="13576" width="17.28515625" style="56" customWidth="1"/>
    <col min="13577" max="13577" width="18" style="56" customWidth="1"/>
    <col min="13578" max="13817" width="9.140625" style="56"/>
    <col min="13818" max="13818" width="46.7109375" style="56" customWidth="1"/>
    <col min="13819" max="13819" width="13.42578125" style="56" customWidth="1"/>
    <col min="13820" max="13820" width="13.28515625" style="56" customWidth="1"/>
    <col min="13821" max="13822" width="15.85546875" style="56" customWidth="1"/>
    <col min="13823" max="13828" width="9.140625" style="56"/>
    <col min="13829" max="13829" width="55.5703125" style="56" customWidth="1"/>
    <col min="13830" max="13830" width="17.85546875" style="56" customWidth="1"/>
    <col min="13831" max="13831" width="17.5703125" style="56" customWidth="1"/>
    <col min="13832" max="13832" width="17.28515625" style="56" customWidth="1"/>
    <col min="13833" max="13833" width="18" style="56" customWidth="1"/>
    <col min="13834" max="14073" width="9.140625" style="56"/>
    <col min="14074" max="14074" width="46.7109375" style="56" customWidth="1"/>
    <col min="14075" max="14075" width="13.42578125" style="56" customWidth="1"/>
    <col min="14076" max="14076" width="13.28515625" style="56" customWidth="1"/>
    <col min="14077" max="14078" width="15.85546875" style="56" customWidth="1"/>
    <col min="14079" max="14084" width="9.140625" style="56"/>
    <col min="14085" max="14085" width="55.5703125" style="56" customWidth="1"/>
    <col min="14086" max="14086" width="17.85546875" style="56" customWidth="1"/>
    <col min="14087" max="14087" width="17.5703125" style="56" customWidth="1"/>
    <col min="14088" max="14088" width="17.28515625" style="56" customWidth="1"/>
    <col min="14089" max="14089" width="18" style="56" customWidth="1"/>
    <col min="14090" max="14329" width="9.140625" style="56"/>
    <col min="14330" max="14330" width="46.7109375" style="56" customWidth="1"/>
    <col min="14331" max="14331" width="13.42578125" style="56" customWidth="1"/>
    <col min="14332" max="14332" width="13.28515625" style="56" customWidth="1"/>
    <col min="14333" max="14334" width="15.85546875" style="56" customWidth="1"/>
    <col min="14335" max="14340" width="9.140625" style="56"/>
    <col min="14341" max="14341" width="55.5703125" style="56" customWidth="1"/>
    <col min="14342" max="14342" width="17.85546875" style="56" customWidth="1"/>
    <col min="14343" max="14343" width="17.5703125" style="56" customWidth="1"/>
    <col min="14344" max="14344" width="17.28515625" style="56" customWidth="1"/>
    <col min="14345" max="14345" width="18" style="56" customWidth="1"/>
    <col min="14346" max="14585" width="9.140625" style="56"/>
    <col min="14586" max="14586" width="46.7109375" style="56" customWidth="1"/>
    <col min="14587" max="14587" width="13.42578125" style="56" customWidth="1"/>
    <col min="14588" max="14588" width="13.28515625" style="56" customWidth="1"/>
    <col min="14589" max="14590" width="15.85546875" style="56" customWidth="1"/>
    <col min="14591" max="14596" width="9.140625" style="56"/>
    <col min="14597" max="14597" width="55.5703125" style="56" customWidth="1"/>
    <col min="14598" max="14598" width="17.85546875" style="56" customWidth="1"/>
    <col min="14599" max="14599" width="17.5703125" style="56" customWidth="1"/>
    <col min="14600" max="14600" width="17.28515625" style="56" customWidth="1"/>
    <col min="14601" max="14601" width="18" style="56" customWidth="1"/>
    <col min="14602" max="14841" width="9.140625" style="56"/>
    <col min="14842" max="14842" width="46.7109375" style="56" customWidth="1"/>
    <col min="14843" max="14843" width="13.42578125" style="56" customWidth="1"/>
    <col min="14844" max="14844" width="13.28515625" style="56" customWidth="1"/>
    <col min="14845" max="14846" width="15.85546875" style="56" customWidth="1"/>
    <col min="14847" max="14852" width="9.140625" style="56"/>
    <col min="14853" max="14853" width="55.5703125" style="56" customWidth="1"/>
    <col min="14854" max="14854" width="17.85546875" style="56" customWidth="1"/>
    <col min="14855" max="14855" width="17.5703125" style="56" customWidth="1"/>
    <col min="14856" max="14856" width="17.28515625" style="56" customWidth="1"/>
    <col min="14857" max="14857" width="18" style="56" customWidth="1"/>
    <col min="14858" max="15097" width="9.140625" style="56"/>
    <col min="15098" max="15098" width="46.7109375" style="56" customWidth="1"/>
    <col min="15099" max="15099" width="13.42578125" style="56" customWidth="1"/>
    <col min="15100" max="15100" width="13.28515625" style="56" customWidth="1"/>
    <col min="15101" max="15102" width="15.85546875" style="56" customWidth="1"/>
    <col min="15103" max="15108" width="9.140625" style="56"/>
    <col min="15109" max="15109" width="55.5703125" style="56" customWidth="1"/>
    <col min="15110" max="15110" width="17.85546875" style="56" customWidth="1"/>
    <col min="15111" max="15111" width="17.5703125" style="56" customWidth="1"/>
    <col min="15112" max="15112" width="17.28515625" style="56" customWidth="1"/>
    <col min="15113" max="15113" width="18" style="56" customWidth="1"/>
    <col min="15114" max="15353" width="9.140625" style="56"/>
    <col min="15354" max="15354" width="46.7109375" style="56" customWidth="1"/>
    <col min="15355" max="15355" width="13.42578125" style="56" customWidth="1"/>
    <col min="15356" max="15356" width="13.28515625" style="56" customWidth="1"/>
    <col min="15357" max="15358" width="15.85546875" style="56" customWidth="1"/>
    <col min="15359" max="15364" width="9.140625" style="56"/>
    <col min="15365" max="15365" width="55.5703125" style="56" customWidth="1"/>
    <col min="15366" max="15366" width="17.85546875" style="56" customWidth="1"/>
    <col min="15367" max="15367" width="17.5703125" style="56" customWidth="1"/>
    <col min="15368" max="15368" width="17.28515625" style="56" customWidth="1"/>
    <col min="15369" max="15369" width="18" style="56" customWidth="1"/>
    <col min="15370" max="15609" width="9.140625" style="56"/>
    <col min="15610" max="15610" width="46.7109375" style="56" customWidth="1"/>
    <col min="15611" max="15611" width="13.42578125" style="56" customWidth="1"/>
    <col min="15612" max="15612" width="13.28515625" style="56" customWidth="1"/>
    <col min="15613" max="15614" width="15.85546875" style="56" customWidth="1"/>
    <col min="15615" max="15620" width="9.140625" style="56"/>
    <col min="15621" max="15621" width="55.5703125" style="56" customWidth="1"/>
    <col min="15622" max="15622" width="17.85546875" style="56" customWidth="1"/>
    <col min="15623" max="15623" width="17.5703125" style="56" customWidth="1"/>
    <col min="15624" max="15624" width="17.28515625" style="56" customWidth="1"/>
    <col min="15625" max="15625" width="18" style="56" customWidth="1"/>
    <col min="15626" max="15865" width="9.140625" style="56"/>
    <col min="15866" max="15866" width="46.7109375" style="56" customWidth="1"/>
    <col min="15867" max="15867" width="13.42578125" style="56" customWidth="1"/>
    <col min="15868" max="15868" width="13.28515625" style="56" customWidth="1"/>
    <col min="15869" max="15870" width="15.85546875" style="56" customWidth="1"/>
    <col min="15871" max="15876" width="9.140625" style="56"/>
    <col min="15877" max="15877" width="55.5703125" style="56" customWidth="1"/>
    <col min="15878" max="15878" width="17.85546875" style="56" customWidth="1"/>
    <col min="15879" max="15879" width="17.5703125" style="56" customWidth="1"/>
    <col min="15880" max="15880" width="17.28515625" style="56" customWidth="1"/>
    <col min="15881" max="15881" width="18" style="56" customWidth="1"/>
    <col min="15882" max="16121" width="9.140625" style="56"/>
    <col min="16122" max="16122" width="46.7109375" style="56" customWidth="1"/>
    <col min="16123" max="16123" width="13.42578125" style="56" customWidth="1"/>
    <col min="16124" max="16124" width="13.28515625" style="56" customWidth="1"/>
    <col min="16125" max="16126" width="15.85546875" style="56" customWidth="1"/>
    <col min="16127" max="16132" width="9.140625" style="56"/>
    <col min="16133" max="16133" width="55.5703125" style="56" customWidth="1"/>
    <col min="16134" max="16134" width="17.85546875" style="56" customWidth="1"/>
    <col min="16135" max="16135" width="17.5703125" style="56" customWidth="1"/>
    <col min="16136" max="16136" width="17.28515625" style="56" customWidth="1"/>
    <col min="16137" max="16137" width="18" style="56" customWidth="1"/>
    <col min="16138" max="16377" width="9.140625" style="56"/>
    <col min="16378" max="16378" width="46.7109375" style="56" customWidth="1"/>
    <col min="16379" max="16379" width="13.42578125" style="56" customWidth="1"/>
    <col min="16380" max="16380" width="13.28515625" style="56" customWidth="1"/>
    <col min="16381" max="16382" width="15.85546875" style="56" customWidth="1"/>
    <col min="16383" max="16384" width="9.140625" style="56"/>
  </cols>
  <sheetData>
    <row r="1" spans="1:11" ht="93.75" customHeight="1" x14ac:dyDescent="0.25">
      <c r="H1" s="216" t="s">
        <v>149</v>
      </c>
      <c r="I1" s="216"/>
      <c r="J1" s="216"/>
    </row>
    <row r="2" spans="1:11" ht="23.25" customHeight="1" x14ac:dyDescent="0.25">
      <c r="H2" s="21" t="s">
        <v>147</v>
      </c>
      <c r="I2" s="21"/>
      <c r="J2" s="21"/>
    </row>
    <row r="3" spans="1:11" ht="23.25" customHeight="1" x14ac:dyDescent="0.25">
      <c r="H3" s="21"/>
      <c r="I3" s="21"/>
      <c r="J3" s="21"/>
    </row>
    <row r="4" spans="1:11" ht="45.75" customHeight="1" x14ac:dyDescent="0.25">
      <c r="A4" s="231" t="s">
        <v>145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1" ht="15.75" thickBot="1" x14ac:dyDescent="0.3">
      <c r="A5" s="57"/>
      <c r="B5" s="239"/>
      <c r="C5" s="239"/>
      <c r="D5" s="239"/>
      <c r="E5" s="239"/>
      <c r="F5" s="239"/>
      <c r="G5" s="240"/>
      <c r="H5" s="240"/>
      <c r="I5" s="240"/>
    </row>
    <row r="6" spans="1:11" ht="33.75" customHeight="1" thickBot="1" x14ac:dyDescent="0.3">
      <c r="A6" s="224" t="s">
        <v>76</v>
      </c>
      <c r="B6" s="227" t="s">
        <v>77</v>
      </c>
      <c r="C6" s="237" t="s">
        <v>143</v>
      </c>
      <c r="D6" s="238"/>
      <c r="E6" s="235"/>
      <c r="F6" s="236"/>
      <c r="G6" s="234" t="s">
        <v>144</v>
      </c>
      <c r="H6" s="235"/>
      <c r="I6" s="235"/>
      <c r="J6" s="236"/>
    </row>
    <row r="7" spans="1:11" ht="105" x14ac:dyDescent="0.25">
      <c r="A7" s="225"/>
      <c r="B7" s="228"/>
      <c r="C7" s="230" t="s">
        <v>78</v>
      </c>
      <c r="D7" s="112" t="s">
        <v>136</v>
      </c>
      <c r="E7" s="122" t="s">
        <v>79</v>
      </c>
      <c r="F7" s="123" t="s">
        <v>136</v>
      </c>
      <c r="G7" s="122" t="s">
        <v>80</v>
      </c>
      <c r="H7" s="141" t="s">
        <v>136</v>
      </c>
      <c r="I7" s="128" t="s">
        <v>81</v>
      </c>
      <c r="J7" s="129" t="s">
        <v>136</v>
      </c>
      <c r="K7" s="140" t="s">
        <v>137</v>
      </c>
    </row>
    <row r="8" spans="1:11" hidden="1" x14ac:dyDescent="0.25">
      <c r="A8" s="225"/>
      <c r="B8" s="228"/>
      <c r="C8" s="230"/>
      <c r="D8" s="119"/>
      <c r="E8" s="113"/>
      <c r="F8" s="58"/>
      <c r="G8" s="113"/>
      <c r="H8" s="104"/>
      <c r="I8" s="130"/>
      <c r="J8" s="114"/>
    </row>
    <row r="9" spans="1:11" hidden="1" x14ac:dyDescent="0.25">
      <c r="A9" s="225"/>
      <c r="B9" s="228"/>
      <c r="C9" s="230"/>
      <c r="D9" s="119"/>
      <c r="E9" s="113"/>
      <c r="F9" s="58"/>
      <c r="G9" s="113"/>
      <c r="H9" s="104"/>
      <c r="I9" s="130"/>
      <c r="J9" s="114"/>
    </row>
    <row r="10" spans="1:11" ht="18" x14ac:dyDescent="0.25">
      <c r="A10" s="226"/>
      <c r="B10" s="229"/>
      <c r="C10" s="59" t="s">
        <v>61</v>
      </c>
      <c r="D10" s="59" t="s">
        <v>61</v>
      </c>
      <c r="E10" s="130" t="s">
        <v>82</v>
      </c>
      <c r="F10" s="143" t="s">
        <v>82</v>
      </c>
      <c r="G10" s="130" t="s">
        <v>83</v>
      </c>
      <c r="H10" s="143" t="s">
        <v>138</v>
      </c>
      <c r="I10" s="130" t="s">
        <v>83</v>
      </c>
      <c r="J10" s="143" t="s">
        <v>138</v>
      </c>
    </row>
    <row r="11" spans="1:11" x14ac:dyDescent="0.25">
      <c r="A11" s="60">
        <v>1</v>
      </c>
      <c r="B11" s="60">
        <v>2</v>
      </c>
      <c r="C11" s="61">
        <v>3</v>
      </c>
      <c r="D11" s="97"/>
      <c r="E11" s="61">
        <v>4</v>
      </c>
      <c r="F11" s="62"/>
      <c r="G11" s="61">
        <v>5</v>
      </c>
      <c r="H11" s="105"/>
      <c r="I11" s="131">
        <v>6</v>
      </c>
      <c r="J11" s="114"/>
    </row>
    <row r="12" spans="1:11" ht="47.25" x14ac:dyDescent="0.25">
      <c r="A12" s="63">
        <v>1</v>
      </c>
      <c r="B12" s="64" t="s">
        <v>84</v>
      </c>
      <c r="C12" s="65">
        <v>1023.25</v>
      </c>
      <c r="D12" s="98">
        <f>'тариф коригування'!D38</f>
        <v>1283.5156570000001</v>
      </c>
      <c r="E12" s="65">
        <v>180.42</v>
      </c>
      <c r="F12" s="66">
        <f>E12*K12</f>
        <v>226.31018307934522</v>
      </c>
      <c r="G12" s="65">
        <v>55.35</v>
      </c>
      <c r="H12" s="106">
        <f>G12*K12</f>
        <v>69.428381739506477</v>
      </c>
      <c r="I12" s="132">
        <v>50.743000000000002</v>
      </c>
      <c r="J12" s="138">
        <f>I12*K12</f>
        <v>63.649582197069151</v>
      </c>
      <c r="K12" s="56">
        <f>D12/C12</f>
        <v>1.2543519736134865</v>
      </c>
    </row>
    <row r="13" spans="1:11" ht="31.5" x14ac:dyDescent="0.25">
      <c r="A13" s="63">
        <v>2</v>
      </c>
      <c r="B13" s="64" t="s">
        <v>85</v>
      </c>
      <c r="C13" s="67">
        <f t="shared" ref="C13:J13" si="0">C14+C15</f>
        <v>5.42</v>
      </c>
      <c r="D13" s="144">
        <f t="shared" si="0"/>
        <v>14.223737957930568</v>
      </c>
      <c r="E13" s="67">
        <f t="shared" si="0"/>
        <v>0.96</v>
      </c>
      <c r="F13" s="145">
        <f t="shared" si="0"/>
        <v>2.519333660445267</v>
      </c>
      <c r="G13" s="67">
        <f t="shared" si="0"/>
        <v>0.32</v>
      </c>
      <c r="H13" s="146">
        <f t="shared" si="0"/>
        <v>0.83977788681508903</v>
      </c>
      <c r="I13" s="133">
        <f t="shared" si="0"/>
        <v>0.28999999999999998</v>
      </c>
      <c r="J13" s="147">
        <f t="shared" si="0"/>
        <v>0.76104870992617435</v>
      </c>
      <c r="K13" s="139">
        <f>'коригування %%'!H31</f>
        <v>2.6243058962971531</v>
      </c>
    </row>
    <row r="14" spans="1:11" ht="31.5" x14ac:dyDescent="0.25">
      <c r="A14" s="63" t="s">
        <v>86</v>
      </c>
      <c r="B14" s="64" t="s">
        <v>87</v>
      </c>
      <c r="C14" s="69">
        <v>5.42</v>
      </c>
      <c r="D14" s="99">
        <f>C14*K13</f>
        <v>14.223737957930568</v>
      </c>
      <c r="E14" s="69">
        <v>0.96</v>
      </c>
      <c r="F14" s="70">
        <f>E14*K13</f>
        <v>2.519333660445267</v>
      </c>
      <c r="G14" s="69">
        <v>0.32</v>
      </c>
      <c r="H14" s="107">
        <f>G14*K13</f>
        <v>0.83977788681508903</v>
      </c>
      <c r="I14" s="134">
        <v>0.28999999999999998</v>
      </c>
      <c r="J14" s="138">
        <f>K13*I14</f>
        <v>0.76104870992617435</v>
      </c>
    </row>
    <row r="15" spans="1:11" ht="18.75" x14ac:dyDescent="0.25">
      <c r="A15" s="63" t="s">
        <v>88</v>
      </c>
      <c r="B15" s="64" t="s">
        <v>89</v>
      </c>
      <c r="C15" s="69">
        <v>0</v>
      </c>
      <c r="D15" s="99"/>
      <c r="E15" s="69">
        <v>0</v>
      </c>
      <c r="F15" s="70"/>
      <c r="G15" s="69">
        <v>0</v>
      </c>
      <c r="H15" s="107">
        <v>0</v>
      </c>
      <c r="I15" s="134">
        <v>0</v>
      </c>
      <c r="J15" s="68">
        <v>0</v>
      </c>
    </row>
    <row r="16" spans="1:11" ht="63" x14ac:dyDescent="0.25">
      <c r="A16" s="63">
        <v>3</v>
      </c>
      <c r="B16" s="64" t="s">
        <v>90</v>
      </c>
      <c r="C16" s="69">
        <v>0</v>
      </c>
      <c r="D16" s="99"/>
      <c r="E16" s="69" t="s">
        <v>91</v>
      </c>
      <c r="F16" s="70"/>
      <c r="G16" s="69">
        <v>0</v>
      </c>
      <c r="H16" s="107"/>
      <c r="I16" s="134">
        <v>0</v>
      </c>
      <c r="J16" s="68">
        <v>0</v>
      </c>
    </row>
    <row r="17" spans="1:10" ht="31.5" x14ac:dyDescent="0.3">
      <c r="A17" s="63">
        <v>4</v>
      </c>
      <c r="B17" s="64" t="s">
        <v>92</v>
      </c>
      <c r="C17" s="69" t="s">
        <v>91</v>
      </c>
      <c r="D17" s="99"/>
      <c r="E17" s="69" t="s">
        <v>91</v>
      </c>
      <c r="F17" s="70"/>
      <c r="G17" s="69">
        <v>4.32</v>
      </c>
      <c r="H17" s="107">
        <v>7.13</v>
      </c>
      <c r="I17" s="134">
        <v>4.32</v>
      </c>
      <c r="J17" s="137">
        <v>7.13</v>
      </c>
    </row>
    <row r="18" spans="1:10" ht="18.75" x14ac:dyDescent="0.3">
      <c r="A18" s="63">
        <v>5</v>
      </c>
      <c r="B18" s="64" t="s">
        <v>93</v>
      </c>
      <c r="C18" s="69">
        <v>0.64</v>
      </c>
      <c r="D18" s="99">
        <f>C18</f>
        <v>0.64</v>
      </c>
      <c r="E18" s="69">
        <v>0.11</v>
      </c>
      <c r="F18" s="70">
        <v>0.11</v>
      </c>
      <c r="G18" s="69">
        <v>0.04</v>
      </c>
      <c r="H18" s="107">
        <v>0.04</v>
      </c>
      <c r="I18" s="134">
        <v>0.03</v>
      </c>
      <c r="J18" s="137">
        <v>0.03</v>
      </c>
    </row>
    <row r="19" spans="1:10" ht="18.75" x14ac:dyDescent="0.25">
      <c r="A19" s="63">
        <v>6</v>
      </c>
      <c r="B19" s="64" t="s">
        <v>94</v>
      </c>
      <c r="C19" s="69">
        <f>C12+C13+C18</f>
        <v>1029.3100000000002</v>
      </c>
      <c r="D19" s="99">
        <f>D12+D13+D18</f>
        <v>1298.3793949579308</v>
      </c>
      <c r="E19" s="69">
        <f t="shared" ref="E19:F19" si="1">E12+E13+E18</f>
        <v>181.49</v>
      </c>
      <c r="F19" s="70">
        <f t="shared" si="1"/>
        <v>228.93951673979049</v>
      </c>
      <c r="G19" s="69">
        <f>G12+G13+G18+G17</f>
        <v>60.03</v>
      </c>
      <c r="H19" s="107">
        <f>H12+H13+H18+H17</f>
        <v>77.438159626321564</v>
      </c>
      <c r="I19" s="134">
        <f t="shared" ref="I19:J19" si="2">I12+I13+I18+I17</f>
        <v>55.383000000000003</v>
      </c>
      <c r="J19" s="68">
        <f t="shared" si="2"/>
        <v>71.570630906995319</v>
      </c>
    </row>
    <row r="20" spans="1:10" ht="18.75" x14ac:dyDescent="0.3">
      <c r="A20" s="63">
        <v>7</v>
      </c>
      <c r="B20" s="64" t="s">
        <v>95</v>
      </c>
      <c r="C20" s="69">
        <v>4.82</v>
      </c>
      <c r="D20" s="99">
        <f>C20</f>
        <v>4.82</v>
      </c>
      <c r="E20" s="69">
        <v>0.85</v>
      </c>
      <c r="F20" s="70">
        <v>0.85</v>
      </c>
      <c r="G20" s="69">
        <v>0.28000000000000003</v>
      </c>
      <c r="H20" s="107">
        <v>0.28000000000000003</v>
      </c>
      <c r="I20" s="134">
        <v>0.26</v>
      </c>
      <c r="J20" s="137">
        <v>0.26</v>
      </c>
    </row>
    <row r="21" spans="1:10" ht="31.5" x14ac:dyDescent="0.25">
      <c r="A21" s="63">
        <v>8</v>
      </c>
      <c r="B21" s="64" t="s">
        <v>96</v>
      </c>
      <c r="C21" s="69">
        <f>C19+C20</f>
        <v>1034.1300000000001</v>
      </c>
      <c r="D21" s="99">
        <f>D19+D20</f>
        <v>1303.1993949579307</v>
      </c>
      <c r="E21" s="69">
        <f t="shared" ref="E21:F21" si="3">E19+E20</f>
        <v>182.34</v>
      </c>
      <c r="F21" s="70">
        <f t="shared" si="3"/>
        <v>229.78951673979049</v>
      </c>
      <c r="G21" s="69">
        <f>G19+G20</f>
        <v>60.31</v>
      </c>
      <c r="H21" s="151">
        <f>H19+H20</f>
        <v>77.718159626321565</v>
      </c>
      <c r="I21" s="134">
        <f t="shared" ref="I21:J21" si="4">I19+I20</f>
        <v>55.643000000000001</v>
      </c>
      <c r="J21" s="68">
        <f t="shared" si="4"/>
        <v>71.830630906995324</v>
      </c>
    </row>
    <row r="22" spans="1:10" ht="18.75" x14ac:dyDescent="0.3">
      <c r="A22" s="63">
        <v>9</v>
      </c>
      <c r="B22" s="64" t="s">
        <v>97</v>
      </c>
      <c r="C22" s="71">
        <v>0</v>
      </c>
      <c r="D22" s="100">
        <v>0</v>
      </c>
      <c r="E22" s="71">
        <v>0</v>
      </c>
      <c r="F22" s="72"/>
      <c r="G22" s="71">
        <v>0</v>
      </c>
      <c r="H22" s="108"/>
      <c r="I22" s="135">
        <v>0</v>
      </c>
      <c r="J22" s="137"/>
    </row>
    <row r="23" spans="1:10" ht="18.75" x14ac:dyDescent="0.3">
      <c r="A23" s="63" t="s">
        <v>98</v>
      </c>
      <c r="B23" s="64" t="s">
        <v>99</v>
      </c>
      <c r="C23" s="71">
        <v>0</v>
      </c>
      <c r="D23" s="100">
        <v>0</v>
      </c>
      <c r="E23" s="71">
        <v>0</v>
      </c>
      <c r="F23" s="72"/>
      <c r="G23" s="71">
        <v>0</v>
      </c>
      <c r="H23" s="108"/>
      <c r="I23" s="135">
        <v>0</v>
      </c>
      <c r="J23" s="137"/>
    </row>
    <row r="24" spans="1:10" ht="18.75" x14ac:dyDescent="0.3">
      <c r="A24" s="63" t="s">
        <v>100</v>
      </c>
      <c r="B24" s="64" t="s">
        <v>101</v>
      </c>
      <c r="C24" s="71">
        <v>0</v>
      </c>
      <c r="D24" s="100">
        <v>0</v>
      </c>
      <c r="E24" s="71">
        <v>0</v>
      </c>
      <c r="F24" s="72"/>
      <c r="G24" s="71">
        <v>0</v>
      </c>
      <c r="H24" s="108"/>
      <c r="I24" s="135">
        <v>0</v>
      </c>
      <c r="J24" s="137"/>
    </row>
    <row r="25" spans="1:10" ht="18.75" x14ac:dyDescent="0.25">
      <c r="A25" s="73">
        <v>10</v>
      </c>
      <c r="B25" s="74" t="s">
        <v>102</v>
      </c>
      <c r="C25" s="75">
        <f t="shared" ref="C25:J25" si="5">C21</f>
        <v>1034.1300000000001</v>
      </c>
      <c r="D25" s="101">
        <f t="shared" si="5"/>
        <v>1303.1993949579307</v>
      </c>
      <c r="E25" s="75">
        <f t="shared" si="5"/>
        <v>182.34</v>
      </c>
      <c r="F25" s="76">
        <f t="shared" si="5"/>
        <v>229.78951673979049</v>
      </c>
      <c r="G25" s="75">
        <f t="shared" si="5"/>
        <v>60.31</v>
      </c>
      <c r="H25" s="109">
        <f>H21</f>
        <v>77.718159626321565</v>
      </c>
      <c r="I25" s="121">
        <f t="shared" si="5"/>
        <v>55.643000000000001</v>
      </c>
      <c r="J25" s="116">
        <f t="shared" si="5"/>
        <v>71.830630906995324</v>
      </c>
    </row>
    <row r="26" spans="1:10" ht="18.75" x14ac:dyDescent="0.25">
      <c r="A26" s="63">
        <v>11</v>
      </c>
      <c r="B26" s="64" t="s">
        <v>103</v>
      </c>
      <c r="C26" s="120">
        <f t="shared" ref="C26:J26" si="6">C25*20%</f>
        <v>206.82600000000002</v>
      </c>
      <c r="D26" s="117">
        <f t="shared" si="6"/>
        <v>260.63987899158616</v>
      </c>
      <c r="E26" s="77">
        <f t="shared" si="6"/>
        <v>36.468000000000004</v>
      </c>
      <c r="F26" s="78">
        <f t="shared" si="6"/>
        <v>45.957903347958101</v>
      </c>
      <c r="G26" s="77">
        <f t="shared" si="6"/>
        <v>12.062000000000001</v>
      </c>
      <c r="H26" s="110">
        <f t="shared" si="6"/>
        <v>15.543631925264314</v>
      </c>
      <c r="I26" s="120">
        <f t="shared" si="6"/>
        <v>11.1286</v>
      </c>
      <c r="J26" s="117">
        <f t="shared" si="6"/>
        <v>14.366126181399066</v>
      </c>
    </row>
    <row r="27" spans="1:10" ht="18.75" x14ac:dyDescent="0.25">
      <c r="A27" s="73">
        <v>12</v>
      </c>
      <c r="B27" s="74" t="s">
        <v>104</v>
      </c>
      <c r="C27" s="121">
        <f t="shared" ref="C27:J27" si="7">C25+C26</f>
        <v>1240.9560000000001</v>
      </c>
      <c r="D27" s="142">
        <f t="shared" si="7"/>
        <v>1563.8392739495168</v>
      </c>
      <c r="E27" s="75">
        <f t="shared" si="7"/>
        <v>218.80799999999999</v>
      </c>
      <c r="F27" s="76">
        <f t="shared" si="7"/>
        <v>275.74742008774859</v>
      </c>
      <c r="G27" s="75">
        <f t="shared" si="7"/>
        <v>72.372</v>
      </c>
      <c r="H27" s="109">
        <f t="shared" si="7"/>
        <v>93.261791551585873</v>
      </c>
      <c r="I27" s="121">
        <f t="shared" si="7"/>
        <v>66.771600000000007</v>
      </c>
      <c r="J27" s="116">
        <f t="shared" si="7"/>
        <v>86.196757088394392</v>
      </c>
    </row>
    <row r="28" spans="1:10" ht="48.75" customHeight="1" x14ac:dyDescent="0.25">
      <c r="A28" s="63">
        <v>13</v>
      </c>
      <c r="B28" s="64" t="s">
        <v>105</v>
      </c>
      <c r="C28" s="77" t="s">
        <v>106</v>
      </c>
      <c r="D28" s="102">
        <v>33.99</v>
      </c>
      <c r="E28" s="124"/>
      <c r="F28" s="125">
        <f>D27*0.0279</f>
        <v>43.631115743191522</v>
      </c>
      <c r="G28" s="77" t="s">
        <v>106</v>
      </c>
      <c r="H28" s="110" t="s">
        <v>106</v>
      </c>
      <c r="I28" s="120" t="s">
        <v>106</v>
      </c>
      <c r="J28" s="115"/>
    </row>
    <row r="29" spans="1:10" ht="32.25" thickBot="1" x14ac:dyDescent="0.3">
      <c r="A29" s="79">
        <v>14</v>
      </c>
      <c r="B29" s="80" t="s">
        <v>107</v>
      </c>
      <c r="C29" s="81">
        <v>187</v>
      </c>
      <c r="D29" s="103"/>
      <c r="E29" s="126">
        <v>187</v>
      </c>
      <c r="F29" s="127"/>
      <c r="G29" s="81" t="s">
        <v>106</v>
      </c>
      <c r="H29" s="111"/>
      <c r="I29" s="136" t="s">
        <v>106</v>
      </c>
      <c r="J29" s="118"/>
    </row>
    <row r="31" spans="1:10" ht="18.75" x14ac:dyDescent="0.3">
      <c r="B31" s="83"/>
      <c r="C31" s="84"/>
      <c r="D31" s="84"/>
      <c r="E31" s="85"/>
      <c r="F31" s="85"/>
      <c r="G31" s="232"/>
      <c r="H31" s="232"/>
      <c r="I31" s="232"/>
    </row>
    <row r="32" spans="1:10" ht="18.75" x14ac:dyDescent="0.25">
      <c r="B32" s="213" t="s">
        <v>108</v>
      </c>
      <c r="C32" s="86"/>
      <c r="D32" s="86"/>
      <c r="E32" s="86"/>
      <c r="F32" s="86"/>
      <c r="G32" s="233" t="s">
        <v>70</v>
      </c>
      <c r="H32" s="233"/>
      <c r="I32" s="233"/>
    </row>
  </sheetData>
  <mergeCells count="10">
    <mergeCell ref="G31:I31"/>
    <mergeCell ref="G32:I32"/>
    <mergeCell ref="G6:J6"/>
    <mergeCell ref="C6:F6"/>
    <mergeCell ref="B5:I5"/>
    <mergeCell ref="A6:A10"/>
    <mergeCell ref="B6:B10"/>
    <mergeCell ref="C7:C9"/>
    <mergeCell ref="A4:J4"/>
    <mergeCell ref="H1:J1"/>
  </mergeCells>
  <pageMargins left="0.51181102362204722" right="0.11811023622047245" top="0.55118110236220474" bottom="0.35433070866141736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L23" sqref="L23"/>
    </sheetView>
  </sheetViews>
  <sheetFormatPr defaultRowHeight="15" x14ac:dyDescent="0.25"/>
  <cols>
    <col min="1" max="1" width="25.28515625" style="21" customWidth="1"/>
    <col min="2" max="2" width="18.42578125" style="21" customWidth="1"/>
    <col min="3" max="3" width="13.7109375" style="21" customWidth="1"/>
    <col min="4" max="4" width="16.28515625" style="21" customWidth="1"/>
    <col min="5" max="5" width="13.28515625" style="21" customWidth="1"/>
    <col min="6" max="6" width="8.42578125" style="21" bestFit="1" customWidth="1"/>
    <col min="7" max="8" width="10.5703125" style="21" bestFit="1" customWidth="1"/>
    <col min="9" max="16384" width="9.140625" style="21"/>
  </cols>
  <sheetData>
    <row r="2" spans="1:8" ht="18.75" x14ac:dyDescent="0.3">
      <c r="A2" s="217" t="s">
        <v>109</v>
      </c>
      <c r="B2" s="217"/>
      <c r="C2" s="217"/>
      <c r="D2" s="217"/>
      <c r="E2" s="217"/>
      <c r="F2" s="152"/>
      <c r="G2" s="54"/>
      <c r="H2" s="54"/>
    </row>
    <row r="3" spans="1:8" ht="18.75" x14ac:dyDescent="0.3">
      <c r="A3" s="217" t="s">
        <v>110</v>
      </c>
      <c r="B3" s="217"/>
      <c r="C3" s="217"/>
      <c r="D3" s="217"/>
      <c r="E3" s="217"/>
      <c r="F3" s="152"/>
      <c r="G3" s="54"/>
      <c r="H3" s="54"/>
    </row>
    <row r="4" spans="1:8" ht="18.75" x14ac:dyDescent="0.3">
      <c r="A4" s="54"/>
      <c r="B4" s="54"/>
      <c r="C4" s="54"/>
      <c r="D4" s="54"/>
      <c r="E4" s="54"/>
      <c r="F4" s="54"/>
      <c r="G4" s="54"/>
      <c r="H4" s="54"/>
    </row>
    <row r="5" spans="1:8" s="51" customFormat="1" ht="47.25" x14ac:dyDescent="0.25">
      <c r="A5" s="168"/>
      <c r="B5" s="207" t="s">
        <v>112</v>
      </c>
      <c r="C5" s="207" t="s">
        <v>113</v>
      </c>
      <c r="D5" s="166" t="s">
        <v>114</v>
      </c>
      <c r="E5" s="208" t="s">
        <v>115</v>
      </c>
    </row>
    <row r="6" spans="1:8" ht="18.75" x14ac:dyDescent="0.3">
      <c r="A6" s="169" t="s">
        <v>111</v>
      </c>
      <c r="B6" s="153"/>
      <c r="C6" s="153"/>
      <c r="D6" s="154"/>
      <c r="E6" s="155"/>
      <c r="F6" s="54"/>
      <c r="G6" s="54"/>
      <c r="H6" s="54"/>
    </row>
    <row r="7" spans="1:8" ht="22.5" x14ac:dyDescent="0.3">
      <c r="A7" s="148" t="s">
        <v>116</v>
      </c>
      <c r="B7" s="149" t="s">
        <v>141</v>
      </c>
      <c r="C7" s="154">
        <v>5674.7</v>
      </c>
      <c r="D7" s="154">
        <v>7882.59</v>
      </c>
      <c r="E7" s="156">
        <f>D7/C7*100-100</f>
        <v>38.907607450614137</v>
      </c>
      <c r="F7" s="54"/>
      <c r="G7" s="54"/>
      <c r="H7" s="54"/>
    </row>
    <row r="8" spans="1:8" ht="22.5" x14ac:dyDescent="0.3">
      <c r="A8" s="148" t="s">
        <v>118</v>
      </c>
      <c r="B8" s="149" t="s">
        <v>141</v>
      </c>
      <c r="C8" s="154">
        <v>3203.7</v>
      </c>
      <c r="D8" s="154">
        <v>7882.59</v>
      </c>
      <c r="E8" s="156">
        <f t="shared" ref="E8:E21" si="0">D8/C8*100-100</f>
        <v>146.04644629646972</v>
      </c>
      <c r="F8" s="54"/>
      <c r="G8" s="54"/>
      <c r="H8" s="54"/>
    </row>
    <row r="9" spans="1:8" ht="22.5" x14ac:dyDescent="0.3">
      <c r="A9" s="148" t="s">
        <v>119</v>
      </c>
      <c r="B9" s="149" t="s">
        <v>141</v>
      </c>
      <c r="C9" s="154">
        <v>5674.7</v>
      </c>
      <c r="D9" s="154">
        <v>7882.59</v>
      </c>
      <c r="E9" s="156">
        <f t="shared" si="0"/>
        <v>38.907607450614137</v>
      </c>
      <c r="F9" s="54"/>
      <c r="G9" s="54"/>
      <c r="H9" s="54"/>
    </row>
    <row r="10" spans="1:8" ht="22.5" x14ac:dyDescent="0.3">
      <c r="A10" s="148" t="s">
        <v>120</v>
      </c>
      <c r="B10" s="150" t="s">
        <v>141</v>
      </c>
      <c r="C10" s="154">
        <v>7711.7</v>
      </c>
      <c r="D10" s="154">
        <v>7882.59</v>
      </c>
      <c r="E10" s="156">
        <f t="shared" si="0"/>
        <v>2.2159835055824288</v>
      </c>
      <c r="F10" s="54"/>
      <c r="G10" s="54"/>
      <c r="H10" s="54"/>
    </row>
    <row r="11" spans="1:8" ht="18.75" x14ac:dyDescent="0.3">
      <c r="A11" s="154"/>
      <c r="B11" s="154"/>
      <c r="C11" s="154"/>
      <c r="D11" s="154"/>
      <c r="E11" s="156"/>
      <c r="F11" s="54"/>
      <c r="G11" s="54"/>
      <c r="H11" s="54"/>
    </row>
    <row r="12" spans="1:8" ht="18.75" x14ac:dyDescent="0.3">
      <c r="A12" s="170" t="s">
        <v>121</v>
      </c>
      <c r="B12" s="96" t="s">
        <v>122</v>
      </c>
      <c r="C12" s="154">
        <v>193.57</v>
      </c>
      <c r="D12" s="157">
        <v>232.15</v>
      </c>
      <c r="E12" s="156">
        <f t="shared" si="0"/>
        <v>19.930774396859022</v>
      </c>
      <c r="F12" s="54"/>
      <c r="G12" s="54"/>
      <c r="H12" s="54"/>
    </row>
    <row r="13" spans="1:8" ht="18.75" x14ac:dyDescent="0.3">
      <c r="A13" s="167"/>
      <c r="B13" s="96"/>
      <c r="C13" s="154"/>
      <c r="D13" s="157"/>
      <c r="E13" s="156"/>
      <c r="F13" s="54"/>
      <c r="G13" s="54"/>
      <c r="H13" s="54"/>
    </row>
    <row r="14" spans="1:8" ht="18.75" x14ac:dyDescent="0.3">
      <c r="A14" s="170" t="s">
        <v>123</v>
      </c>
      <c r="B14" s="96" t="s">
        <v>61</v>
      </c>
      <c r="C14" s="154">
        <v>44.94</v>
      </c>
      <c r="D14" s="154">
        <v>68.569999999999993</v>
      </c>
      <c r="E14" s="156">
        <f t="shared" si="0"/>
        <v>52.5812194036493</v>
      </c>
      <c r="F14" s="54"/>
      <c r="G14" s="54"/>
      <c r="H14" s="54"/>
    </row>
    <row r="15" spans="1:8" ht="18.75" x14ac:dyDescent="0.3">
      <c r="A15" s="167"/>
      <c r="B15" s="96"/>
      <c r="C15" s="154"/>
      <c r="D15" s="154"/>
      <c r="E15" s="156"/>
      <c r="F15" s="54"/>
      <c r="G15" s="54"/>
      <c r="H15" s="54"/>
    </row>
    <row r="16" spans="1:8" ht="18.75" hidden="1" x14ac:dyDescent="0.3">
      <c r="A16" s="165" t="s">
        <v>124</v>
      </c>
      <c r="B16" s="96" t="s">
        <v>61</v>
      </c>
      <c r="C16" s="154"/>
      <c r="D16" s="154"/>
      <c r="E16" s="156"/>
      <c r="F16" s="54"/>
      <c r="G16" s="54"/>
      <c r="H16" s="54"/>
    </row>
    <row r="17" spans="1:8" ht="18.75" hidden="1" x14ac:dyDescent="0.3">
      <c r="A17" s="166" t="s">
        <v>116</v>
      </c>
      <c r="B17" s="96" t="s">
        <v>61</v>
      </c>
      <c r="C17" s="154">
        <v>973.04</v>
      </c>
      <c r="D17" s="154">
        <v>1275.83</v>
      </c>
      <c r="E17" s="156">
        <f t="shared" si="0"/>
        <v>31.117939653046136</v>
      </c>
      <c r="F17" s="54"/>
      <c r="G17" s="54"/>
      <c r="H17" s="54"/>
    </row>
    <row r="18" spans="1:8" ht="18.75" hidden="1" x14ac:dyDescent="0.3">
      <c r="A18" s="166" t="s">
        <v>119</v>
      </c>
      <c r="B18" s="96" t="s">
        <v>61</v>
      </c>
      <c r="C18" s="154">
        <v>1183.57</v>
      </c>
      <c r="D18" s="154">
        <v>1334.11</v>
      </c>
      <c r="E18" s="156">
        <f t="shared" si="0"/>
        <v>12.719146311582747</v>
      </c>
      <c r="F18" s="54"/>
      <c r="G18" s="54"/>
      <c r="H18" s="54"/>
    </row>
    <row r="19" spans="1:8" ht="18.75" hidden="1" x14ac:dyDescent="0.3">
      <c r="A19" s="166" t="s">
        <v>120</v>
      </c>
      <c r="B19" s="96" t="s">
        <v>61</v>
      </c>
      <c r="C19" s="154">
        <v>1554.12</v>
      </c>
      <c r="D19" s="154">
        <v>1166.27</v>
      </c>
      <c r="E19" s="156">
        <f t="shared" si="0"/>
        <v>-24.956245334980565</v>
      </c>
      <c r="F19" s="54"/>
      <c r="G19" s="54"/>
      <c r="H19" s="54"/>
    </row>
    <row r="20" spans="1:8" ht="18.75" hidden="1" x14ac:dyDescent="0.3">
      <c r="A20" s="166"/>
      <c r="B20" s="96"/>
      <c r="C20" s="154"/>
      <c r="D20" s="154"/>
      <c r="E20" s="156"/>
      <c r="F20" s="54"/>
      <c r="G20" s="54"/>
      <c r="H20" s="54"/>
    </row>
    <row r="21" spans="1:8" ht="18.75" x14ac:dyDescent="0.3">
      <c r="A21" s="171" t="s">
        <v>142</v>
      </c>
      <c r="B21" s="96" t="s">
        <v>125</v>
      </c>
      <c r="C21" s="154">
        <v>4.32</v>
      </c>
      <c r="D21" s="154">
        <v>7.13</v>
      </c>
      <c r="E21" s="156">
        <f t="shared" si="0"/>
        <v>65.046296296296276</v>
      </c>
      <c r="F21" s="54"/>
      <c r="G21" s="54"/>
      <c r="H21" s="54"/>
    </row>
    <row r="22" spans="1:8" ht="18.75" x14ac:dyDescent="0.3">
      <c r="A22" s="54"/>
      <c r="B22" s="54"/>
      <c r="C22" s="54"/>
      <c r="D22" s="54"/>
      <c r="E22" s="54"/>
      <c r="F22" s="54"/>
      <c r="G22" s="54"/>
      <c r="H22" s="54"/>
    </row>
    <row r="23" spans="1:8" ht="18.75" x14ac:dyDescent="0.3">
      <c r="A23" s="54"/>
      <c r="B23" s="54"/>
      <c r="C23" s="54"/>
      <c r="D23" s="54"/>
      <c r="E23" s="54"/>
      <c r="F23" s="54"/>
      <c r="G23" s="54"/>
      <c r="H23" s="54"/>
    </row>
    <row r="24" spans="1:8" ht="18.75" x14ac:dyDescent="0.3">
      <c r="A24" s="217" t="s">
        <v>126</v>
      </c>
      <c r="B24" s="217"/>
      <c r="C24" s="217"/>
      <c r="D24" s="217"/>
      <c r="E24" s="217"/>
      <c r="F24" s="217"/>
      <c r="G24" s="217"/>
      <c r="H24" s="217"/>
    </row>
    <row r="25" spans="1:8" ht="18.75" x14ac:dyDescent="0.3">
      <c r="A25" s="54"/>
      <c r="B25" s="54"/>
      <c r="C25" s="54"/>
      <c r="D25" s="54"/>
      <c r="E25" s="54"/>
      <c r="F25" s="54"/>
      <c r="G25" s="54"/>
      <c r="H25" s="54"/>
    </row>
    <row r="26" spans="1:8" s="51" customFormat="1" ht="15.75" customHeight="1" x14ac:dyDescent="0.25">
      <c r="A26" s="241" t="s">
        <v>127</v>
      </c>
      <c r="B26" s="241" t="s">
        <v>128</v>
      </c>
      <c r="C26" s="241" t="s">
        <v>129</v>
      </c>
      <c r="D26" s="241" t="s">
        <v>130</v>
      </c>
      <c r="E26" s="241" t="s">
        <v>131</v>
      </c>
      <c r="F26" s="246" t="s">
        <v>132</v>
      </c>
      <c r="G26" s="247"/>
      <c r="H26" s="241" t="s">
        <v>133</v>
      </c>
    </row>
    <row r="27" spans="1:8" s="51" customFormat="1" ht="29.25" customHeight="1" x14ac:dyDescent="0.25">
      <c r="A27" s="242"/>
      <c r="B27" s="242"/>
      <c r="C27" s="242"/>
      <c r="D27" s="242"/>
      <c r="E27" s="242"/>
      <c r="F27" s="248"/>
      <c r="G27" s="249"/>
      <c r="H27" s="244"/>
    </row>
    <row r="28" spans="1:8" s="51" customFormat="1" ht="183.75" customHeight="1" x14ac:dyDescent="0.25">
      <c r="A28" s="243"/>
      <c r="B28" s="243"/>
      <c r="C28" s="243"/>
      <c r="D28" s="243"/>
      <c r="E28" s="243"/>
      <c r="F28" s="158" t="s">
        <v>115</v>
      </c>
      <c r="G28" s="159" t="s">
        <v>134</v>
      </c>
      <c r="H28" s="245"/>
    </row>
    <row r="29" spans="1:8" ht="26.25" customHeight="1" x14ac:dyDescent="0.3">
      <c r="A29" s="155">
        <v>2013</v>
      </c>
      <c r="B29" s="155">
        <v>1152.92</v>
      </c>
      <c r="C29" s="155">
        <v>1.1000000000000001</v>
      </c>
      <c r="D29" s="155">
        <v>1.35</v>
      </c>
      <c r="E29" s="160">
        <f>B29*C29*D29</f>
        <v>1712.0862000000004</v>
      </c>
      <c r="F29" s="161">
        <v>38.54</v>
      </c>
      <c r="G29" s="156">
        <f>E29*F29/100</f>
        <v>659.83802148000018</v>
      </c>
      <c r="H29" s="156">
        <f>E29+G29</f>
        <v>2371.9242214800006</v>
      </c>
    </row>
    <row r="30" spans="1:8" ht="24" customHeight="1" x14ac:dyDescent="0.3">
      <c r="A30" s="155">
        <v>2019</v>
      </c>
      <c r="B30" s="155">
        <v>1921</v>
      </c>
      <c r="C30" s="155">
        <v>1.6</v>
      </c>
      <c r="D30" s="155">
        <v>1.66</v>
      </c>
      <c r="E30" s="160">
        <f>B30*C30*D30</f>
        <v>5102.1760000000004</v>
      </c>
      <c r="F30" s="161">
        <v>22</v>
      </c>
      <c r="G30" s="156">
        <f>E30*0.22</f>
        <v>1122.4787200000001</v>
      </c>
      <c r="H30" s="156">
        <f>E30+G30</f>
        <v>6224.6547200000005</v>
      </c>
    </row>
    <row r="31" spans="1:8" ht="27.75" customHeight="1" x14ac:dyDescent="0.3">
      <c r="A31" s="162"/>
      <c r="B31" s="162"/>
      <c r="C31" s="162" t="s">
        <v>135</v>
      </c>
      <c r="D31" s="162"/>
      <c r="E31" s="163"/>
      <c r="F31" s="161"/>
      <c r="G31" s="154"/>
      <c r="H31" s="164">
        <f>H30/H29</f>
        <v>2.6243058962971531</v>
      </c>
    </row>
    <row r="32" spans="1:8" ht="18.75" x14ac:dyDescent="0.3">
      <c r="A32" s="54"/>
      <c r="B32" s="54"/>
      <c r="C32" s="54"/>
      <c r="D32" s="54"/>
      <c r="E32" s="54"/>
      <c r="F32" s="54"/>
      <c r="G32" s="54"/>
      <c r="H32" s="54"/>
    </row>
    <row r="33" spans="1:8" ht="18.75" x14ac:dyDescent="0.3">
      <c r="A33" s="54"/>
      <c r="B33" s="54"/>
      <c r="C33" s="54"/>
      <c r="D33" s="54"/>
      <c r="E33" s="54"/>
      <c r="F33" s="54"/>
      <c r="G33" s="54"/>
      <c r="H33" s="54"/>
    </row>
    <row r="35" spans="1:8" ht="18.75" x14ac:dyDescent="0.3">
      <c r="A35" s="172" t="s">
        <v>69</v>
      </c>
      <c r="C35" s="172"/>
      <c r="D35" s="172"/>
      <c r="E35" s="172"/>
    </row>
    <row r="36" spans="1:8" ht="18.75" x14ac:dyDescent="0.3">
      <c r="A36" s="172" t="s">
        <v>72</v>
      </c>
      <c r="C36" s="172"/>
      <c r="D36" s="172"/>
      <c r="E36" s="172" t="s">
        <v>70</v>
      </c>
    </row>
  </sheetData>
  <mergeCells count="10">
    <mergeCell ref="A2:E2"/>
    <mergeCell ref="A3:E3"/>
    <mergeCell ref="A24:H24"/>
    <mergeCell ref="A26:A28"/>
    <mergeCell ref="B26:B28"/>
    <mergeCell ref="C26:C28"/>
    <mergeCell ref="D26:D28"/>
    <mergeCell ref="E26:E28"/>
    <mergeCell ref="H26:H28"/>
    <mergeCell ref="F26:G27"/>
  </mergeCells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H36"/>
  <sheetViews>
    <sheetView topLeftCell="A23" workbookViewId="0">
      <selection activeCell="H20" sqref="H20"/>
    </sheetView>
  </sheetViews>
  <sheetFormatPr defaultRowHeight="15" x14ac:dyDescent="0.25"/>
  <cols>
    <col min="1" max="1" width="25.28515625" style="21" customWidth="1"/>
    <col min="2" max="2" width="15.140625" style="21" customWidth="1"/>
    <col min="3" max="3" width="13.7109375" style="21" customWidth="1"/>
    <col min="4" max="4" width="17.42578125" style="21" customWidth="1"/>
    <col min="5" max="5" width="13.28515625" style="21" customWidth="1"/>
    <col min="6" max="6" width="8.42578125" style="21" bestFit="1" customWidth="1"/>
    <col min="7" max="8" width="10.5703125" style="21" bestFit="1" customWidth="1"/>
    <col min="9" max="16384" width="9.140625" style="21"/>
  </cols>
  <sheetData>
    <row r="2" spans="1:8" ht="18.75" x14ac:dyDescent="0.3">
      <c r="A2" s="217" t="s">
        <v>109</v>
      </c>
      <c r="B2" s="217"/>
      <c r="C2" s="217"/>
      <c r="D2" s="217"/>
      <c r="E2" s="217"/>
      <c r="F2" s="152"/>
      <c r="G2" s="54"/>
      <c r="H2" s="54"/>
    </row>
    <row r="3" spans="1:8" ht="18.75" x14ac:dyDescent="0.3">
      <c r="A3" s="217" t="s">
        <v>110</v>
      </c>
      <c r="B3" s="217"/>
      <c r="C3" s="217"/>
      <c r="D3" s="217"/>
      <c r="E3" s="217"/>
      <c r="F3" s="152"/>
      <c r="G3" s="54"/>
      <c r="H3" s="54"/>
    </row>
    <row r="4" spans="1:8" ht="19.5" thickBot="1" x14ac:dyDescent="0.35">
      <c r="A4" s="54"/>
      <c r="B4" s="54"/>
      <c r="C4" s="54"/>
      <c r="D4" s="54"/>
      <c r="E4" s="54"/>
      <c r="F4" s="54"/>
      <c r="G4" s="54"/>
      <c r="H4" s="54"/>
    </row>
    <row r="5" spans="1:8" ht="48.75" thickBot="1" x14ac:dyDescent="0.35">
      <c r="A5" s="189"/>
      <c r="B5" s="202" t="s">
        <v>112</v>
      </c>
      <c r="C5" s="202" t="s">
        <v>113</v>
      </c>
      <c r="D5" s="203" t="s">
        <v>114</v>
      </c>
      <c r="E5" s="204" t="s">
        <v>115</v>
      </c>
      <c r="F5" s="54"/>
      <c r="G5" s="54"/>
      <c r="H5" s="54"/>
    </row>
    <row r="6" spans="1:8" ht="18.75" x14ac:dyDescent="0.3">
      <c r="A6" s="185" t="s">
        <v>111</v>
      </c>
      <c r="B6" s="186"/>
      <c r="C6" s="186"/>
      <c r="D6" s="187"/>
      <c r="E6" s="188"/>
      <c r="F6" s="54"/>
      <c r="G6" s="54"/>
      <c r="H6" s="54"/>
    </row>
    <row r="7" spans="1:8" ht="22.5" x14ac:dyDescent="0.3">
      <c r="A7" s="173" t="s">
        <v>116</v>
      </c>
      <c r="B7" s="149" t="s">
        <v>141</v>
      </c>
      <c r="C7" s="154">
        <v>5674.7</v>
      </c>
      <c r="D7" s="154">
        <f>6299+157.19+540.6</f>
        <v>6996.79</v>
      </c>
      <c r="E7" s="174">
        <f>D7/C7*100-100</f>
        <v>23.297971698944437</v>
      </c>
      <c r="F7" s="54"/>
      <c r="G7" s="54"/>
      <c r="H7" s="54"/>
    </row>
    <row r="8" spans="1:8" ht="22.5" x14ac:dyDescent="0.3">
      <c r="A8" s="173" t="s">
        <v>118</v>
      </c>
      <c r="B8" s="149" t="s">
        <v>141</v>
      </c>
      <c r="C8" s="154">
        <v>3203.7</v>
      </c>
      <c r="D8" s="154">
        <f t="shared" ref="D8:D10" si="0">6299+157.19+540.6</f>
        <v>6996.79</v>
      </c>
      <c r="E8" s="174">
        <f t="shared" ref="E8:E21" si="1">D8/C8*100-100</f>
        <v>118.39716577707028</v>
      </c>
      <c r="F8" s="54"/>
      <c r="G8" s="54"/>
      <c r="H8" s="54"/>
    </row>
    <row r="9" spans="1:8" ht="22.5" x14ac:dyDescent="0.3">
      <c r="A9" s="173" t="s">
        <v>119</v>
      </c>
      <c r="B9" s="149" t="s">
        <v>141</v>
      </c>
      <c r="C9" s="154">
        <v>5674.7</v>
      </c>
      <c r="D9" s="154">
        <f t="shared" si="0"/>
        <v>6996.79</v>
      </c>
      <c r="E9" s="174">
        <f t="shared" si="1"/>
        <v>23.297971698944437</v>
      </c>
      <c r="F9" s="54"/>
      <c r="G9" s="54"/>
      <c r="H9" s="54"/>
    </row>
    <row r="10" spans="1:8" ht="22.5" x14ac:dyDescent="0.3">
      <c r="A10" s="173" t="s">
        <v>120</v>
      </c>
      <c r="B10" s="150" t="s">
        <v>141</v>
      </c>
      <c r="C10" s="154">
        <v>7711.7</v>
      </c>
      <c r="D10" s="154">
        <f t="shared" si="0"/>
        <v>6996.79</v>
      </c>
      <c r="E10" s="174">
        <f t="shared" si="1"/>
        <v>-9.2704591724263139</v>
      </c>
      <c r="F10" s="54"/>
      <c r="G10" s="54"/>
      <c r="H10" s="54"/>
    </row>
    <row r="11" spans="1:8" ht="18.75" x14ac:dyDescent="0.3">
      <c r="A11" s="175"/>
      <c r="B11" s="154"/>
      <c r="C11" s="154"/>
      <c r="D11" s="154"/>
      <c r="E11" s="174"/>
      <c r="F11" s="54"/>
      <c r="G11" s="54"/>
      <c r="H11" s="54"/>
    </row>
    <row r="12" spans="1:8" ht="18.75" x14ac:dyDescent="0.3">
      <c r="A12" s="176" t="s">
        <v>121</v>
      </c>
      <c r="B12" s="96" t="s">
        <v>122</v>
      </c>
      <c r="C12" s="154">
        <v>193.57</v>
      </c>
      <c r="D12" s="157">
        <v>255.96</v>
      </c>
      <c r="E12" s="174">
        <f t="shared" si="1"/>
        <v>32.231234178850031</v>
      </c>
      <c r="F12" s="54"/>
      <c r="G12" s="54"/>
      <c r="H12" s="54"/>
    </row>
    <row r="13" spans="1:8" ht="18.75" x14ac:dyDescent="0.3">
      <c r="A13" s="177"/>
      <c r="B13" s="96"/>
      <c r="C13" s="154"/>
      <c r="D13" s="157"/>
      <c r="E13" s="174"/>
      <c r="F13" s="54"/>
      <c r="G13" s="54"/>
      <c r="H13" s="54"/>
    </row>
    <row r="14" spans="1:8" ht="18.75" x14ac:dyDescent="0.3">
      <c r="A14" s="176" t="s">
        <v>123</v>
      </c>
      <c r="B14" s="96" t="s">
        <v>61</v>
      </c>
      <c r="C14" s="154">
        <v>44.94</v>
      </c>
      <c r="D14" s="154">
        <v>68.569999999999993</v>
      </c>
      <c r="E14" s="174">
        <f t="shared" si="1"/>
        <v>52.5812194036493</v>
      </c>
      <c r="F14" s="54"/>
      <c r="G14" s="54"/>
      <c r="H14" s="54"/>
    </row>
    <row r="15" spans="1:8" ht="18.75" hidden="1" x14ac:dyDescent="0.3">
      <c r="A15" s="178"/>
      <c r="B15" s="96"/>
      <c r="C15" s="154"/>
      <c r="D15" s="154"/>
      <c r="E15" s="174"/>
      <c r="F15" s="54"/>
      <c r="G15" s="54"/>
      <c r="H15" s="54"/>
    </row>
    <row r="16" spans="1:8" ht="18.75" hidden="1" x14ac:dyDescent="0.3">
      <c r="A16" s="179" t="s">
        <v>124</v>
      </c>
      <c r="B16" s="96" t="s">
        <v>61</v>
      </c>
      <c r="C16" s="154"/>
      <c r="D16" s="154"/>
      <c r="E16" s="174"/>
      <c r="F16" s="54"/>
      <c r="G16" s="54"/>
      <c r="H16" s="54"/>
    </row>
    <row r="17" spans="1:8" ht="18.75" hidden="1" x14ac:dyDescent="0.3">
      <c r="A17" s="180" t="s">
        <v>116</v>
      </c>
      <c r="B17" s="96" t="s">
        <v>61</v>
      </c>
      <c r="C17" s="154">
        <v>973.04</v>
      </c>
      <c r="D17" s="154">
        <v>1275.83</v>
      </c>
      <c r="E17" s="174">
        <f t="shared" si="1"/>
        <v>31.117939653046136</v>
      </c>
      <c r="F17" s="54"/>
      <c r="G17" s="54"/>
      <c r="H17" s="54"/>
    </row>
    <row r="18" spans="1:8" ht="18.75" hidden="1" x14ac:dyDescent="0.3">
      <c r="A18" s="180" t="s">
        <v>119</v>
      </c>
      <c r="B18" s="96" t="s">
        <v>61</v>
      </c>
      <c r="C18" s="154">
        <v>1183.57</v>
      </c>
      <c r="D18" s="154">
        <v>1334.11</v>
      </c>
      <c r="E18" s="174">
        <f t="shared" si="1"/>
        <v>12.719146311582747</v>
      </c>
      <c r="F18" s="54"/>
      <c r="G18" s="54"/>
      <c r="H18" s="54"/>
    </row>
    <row r="19" spans="1:8" ht="18.75" hidden="1" x14ac:dyDescent="0.3">
      <c r="A19" s="180" t="s">
        <v>120</v>
      </c>
      <c r="B19" s="96" t="s">
        <v>61</v>
      </c>
      <c r="C19" s="154">
        <v>1554.12</v>
      </c>
      <c r="D19" s="154">
        <v>1166.27</v>
      </c>
      <c r="E19" s="174">
        <f t="shared" si="1"/>
        <v>-24.956245334980565</v>
      </c>
      <c r="F19" s="54"/>
      <c r="G19" s="54"/>
      <c r="H19" s="54"/>
    </row>
    <row r="20" spans="1:8" ht="18.75" x14ac:dyDescent="0.3">
      <c r="A20" s="180"/>
      <c r="B20" s="96"/>
      <c r="C20" s="154"/>
      <c r="D20" s="154"/>
      <c r="E20" s="174"/>
      <c r="F20" s="54"/>
      <c r="G20" s="54"/>
      <c r="H20" s="54"/>
    </row>
    <row r="21" spans="1:8" ht="19.5" thickBot="1" x14ac:dyDescent="0.35">
      <c r="A21" s="181" t="s">
        <v>142</v>
      </c>
      <c r="B21" s="182" t="s">
        <v>125</v>
      </c>
      <c r="C21" s="183">
        <v>4.32</v>
      </c>
      <c r="D21" s="183">
        <v>7.13</v>
      </c>
      <c r="E21" s="184">
        <f t="shared" si="1"/>
        <v>65.046296296296276</v>
      </c>
      <c r="F21" s="54"/>
      <c r="G21" s="54"/>
      <c r="H21" s="54"/>
    </row>
    <row r="22" spans="1:8" ht="18.75" x14ac:dyDescent="0.3">
      <c r="A22" s="54"/>
      <c r="B22" s="54"/>
      <c r="C22" s="54"/>
      <c r="D22" s="54"/>
      <c r="E22" s="54"/>
      <c r="F22" s="54"/>
      <c r="G22" s="54"/>
      <c r="H22" s="54"/>
    </row>
    <row r="23" spans="1:8" ht="18.75" x14ac:dyDescent="0.3">
      <c r="A23" s="54"/>
      <c r="B23" s="54"/>
      <c r="C23" s="54"/>
      <c r="D23" s="54"/>
      <c r="E23" s="54"/>
      <c r="F23" s="54"/>
      <c r="G23" s="54"/>
      <c r="H23" s="54"/>
    </row>
    <row r="24" spans="1:8" ht="18.75" x14ac:dyDescent="0.3">
      <c r="A24" s="217" t="s">
        <v>126</v>
      </c>
      <c r="B24" s="217"/>
      <c r="C24" s="217"/>
      <c r="D24" s="217"/>
      <c r="E24" s="217"/>
      <c r="F24" s="217"/>
      <c r="G24" s="217"/>
      <c r="H24" s="217"/>
    </row>
    <row r="25" spans="1:8" ht="19.5" thickBot="1" x14ac:dyDescent="0.35">
      <c r="A25" s="54"/>
      <c r="B25" s="54"/>
      <c r="C25" s="54"/>
      <c r="D25" s="54"/>
      <c r="E25" s="54"/>
      <c r="F25" s="54"/>
      <c r="G25" s="54"/>
      <c r="H25" s="54"/>
    </row>
    <row r="26" spans="1:8" s="51" customFormat="1" ht="15.75" customHeight="1" x14ac:dyDescent="0.25">
      <c r="A26" s="250" t="s">
        <v>127</v>
      </c>
      <c r="B26" s="253" t="s">
        <v>128</v>
      </c>
      <c r="C26" s="253" t="s">
        <v>129</v>
      </c>
      <c r="D26" s="253" t="s">
        <v>130</v>
      </c>
      <c r="E26" s="253" t="s">
        <v>131</v>
      </c>
      <c r="F26" s="255" t="s">
        <v>132</v>
      </c>
      <c r="G26" s="256"/>
      <c r="H26" s="257" t="s">
        <v>133</v>
      </c>
    </row>
    <row r="27" spans="1:8" s="51" customFormat="1" ht="29.25" customHeight="1" x14ac:dyDescent="0.25">
      <c r="A27" s="251"/>
      <c r="B27" s="242"/>
      <c r="C27" s="242"/>
      <c r="D27" s="242"/>
      <c r="E27" s="242"/>
      <c r="F27" s="248"/>
      <c r="G27" s="249"/>
      <c r="H27" s="258"/>
    </row>
    <row r="28" spans="1:8" s="51" customFormat="1" ht="233.25" customHeight="1" thickBot="1" x14ac:dyDescent="0.3">
      <c r="A28" s="252"/>
      <c r="B28" s="254"/>
      <c r="C28" s="254"/>
      <c r="D28" s="254"/>
      <c r="E28" s="254"/>
      <c r="F28" s="205" t="s">
        <v>115</v>
      </c>
      <c r="G28" s="206" t="s">
        <v>134</v>
      </c>
      <c r="H28" s="259"/>
    </row>
    <row r="29" spans="1:8" ht="26.25" customHeight="1" x14ac:dyDescent="0.3">
      <c r="A29" s="196">
        <v>2013</v>
      </c>
      <c r="B29" s="197">
        <v>1152.92</v>
      </c>
      <c r="C29" s="197">
        <v>1.1000000000000001</v>
      </c>
      <c r="D29" s="197">
        <v>1.35</v>
      </c>
      <c r="E29" s="198">
        <f>B29*C29*D29</f>
        <v>1712.0862000000004</v>
      </c>
      <c r="F29" s="199">
        <v>38.54</v>
      </c>
      <c r="G29" s="200">
        <f>E29*F29/100</f>
        <v>659.83802148000018</v>
      </c>
      <c r="H29" s="201">
        <f>E29+G29</f>
        <v>2371.9242214800006</v>
      </c>
    </row>
    <row r="30" spans="1:8" ht="24" customHeight="1" x14ac:dyDescent="0.3">
      <c r="A30" s="190">
        <v>2019</v>
      </c>
      <c r="B30" s="155">
        <v>1921</v>
      </c>
      <c r="C30" s="155">
        <v>1.6</v>
      </c>
      <c r="D30" s="155">
        <v>1.66</v>
      </c>
      <c r="E30" s="160">
        <f>B30*C30*D30</f>
        <v>5102.1760000000004</v>
      </c>
      <c r="F30" s="161">
        <v>22</v>
      </c>
      <c r="G30" s="156">
        <f>E30*0.22</f>
        <v>1122.4787200000001</v>
      </c>
      <c r="H30" s="174">
        <f>E30+G30</f>
        <v>6224.6547200000005</v>
      </c>
    </row>
    <row r="31" spans="1:8" ht="27.75" customHeight="1" thickBot="1" x14ac:dyDescent="0.35">
      <c r="A31" s="191"/>
      <c r="B31" s="192"/>
      <c r="C31" s="192" t="s">
        <v>135</v>
      </c>
      <c r="D31" s="192"/>
      <c r="E31" s="193"/>
      <c r="F31" s="194"/>
      <c r="G31" s="183"/>
      <c r="H31" s="195">
        <f>H30/H29</f>
        <v>2.6243058962971531</v>
      </c>
    </row>
    <row r="32" spans="1:8" ht="18.75" x14ac:dyDescent="0.3">
      <c r="A32" s="54"/>
      <c r="B32" s="54"/>
      <c r="C32" s="54"/>
      <c r="D32" s="54"/>
      <c r="E32" s="54"/>
      <c r="F32" s="54"/>
      <c r="G32" s="54"/>
      <c r="H32" s="54"/>
    </row>
    <row r="35" spans="1:5" ht="18.75" x14ac:dyDescent="0.3">
      <c r="A35" s="172" t="s">
        <v>69</v>
      </c>
      <c r="C35" s="172"/>
      <c r="D35" s="172"/>
      <c r="E35" s="172"/>
    </row>
    <row r="36" spans="1:5" ht="18.75" x14ac:dyDescent="0.3">
      <c r="A36" s="172" t="s">
        <v>72</v>
      </c>
      <c r="C36" s="172"/>
      <c r="D36" s="172"/>
      <c r="E36" s="172" t="s">
        <v>70</v>
      </c>
    </row>
  </sheetData>
  <mergeCells count="10">
    <mergeCell ref="A2:E2"/>
    <mergeCell ref="A3:E3"/>
    <mergeCell ref="A24:H24"/>
    <mergeCell ref="A26:A28"/>
    <mergeCell ref="B26:B28"/>
    <mergeCell ref="C26:C28"/>
    <mergeCell ref="D26:D28"/>
    <mergeCell ref="E26:E28"/>
    <mergeCell ref="F26:G27"/>
    <mergeCell ref="H26:H28"/>
  </mergeCells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4" sqref="H14"/>
    </sheetView>
  </sheetViews>
  <sheetFormatPr defaultRowHeight="15" x14ac:dyDescent="0.25"/>
  <sheetData>
    <row r="1" spans="1:9" ht="36.75" customHeight="1" x14ac:dyDescent="0.3">
      <c r="A1" s="260" t="s">
        <v>139</v>
      </c>
      <c r="B1" s="260"/>
      <c r="C1" s="260"/>
      <c r="D1" s="260"/>
      <c r="E1" s="260"/>
      <c r="F1" s="260"/>
      <c r="G1" s="260"/>
      <c r="H1" s="260"/>
      <c r="I1" s="260"/>
    </row>
    <row r="4" spans="1:9" ht="36" customHeight="1" x14ac:dyDescent="0.25">
      <c r="A4" s="261" t="s">
        <v>140</v>
      </c>
      <c r="B4" s="261"/>
      <c r="C4" s="261"/>
      <c r="D4" s="261"/>
      <c r="E4" s="261"/>
      <c r="F4" s="261"/>
      <c r="G4" s="261"/>
      <c r="H4" s="261"/>
      <c r="I4" s="261"/>
    </row>
    <row r="12" spans="1:9" ht="45" x14ac:dyDescent="0.25">
      <c r="A12" s="87" t="s">
        <v>111</v>
      </c>
      <c r="B12" s="88" t="s">
        <v>112</v>
      </c>
      <c r="C12" s="89" t="s">
        <v>113</v>
      </c>
      <c r="D12" s="90" t="s">
        <v>114</v>
      </c>
      <c r="E12" s="91" t="s">
        <v>115</v>
      </c>
    </row>
    <row r="13" spans="1:9" ht="34.5" x14ac:dyDescent="0.25">
      <c r="A13" s="92" t="s">
        <v>116</v>
      </c>
      <c r="B13" s="93" t="s">
        <v>117</v>
      </c>
      <c r="C13" s="90">
        <v>5648.99</v>
      </c>
      <c r="D13" s="90">
        <v>7882.59</v>
      </c>
      <c r="E13" s="94">
        <f>D13/C13*100</f>
        <v>139.5398115415322</v>
      </c>
    </row>
    <row r="14" spans="1:9" ht="47.25" x14ac:dyDescent="0.25">
      <c r="A14" s="92" t="s">
        <v>118</v>
      </c>
      <c r="B14" s="93" t="s">
        <v>117</v>
      </c>
      <c r="C14" s="90">
        <v>5648.99</v>
      </c>
      <c r="D14" s="90">
        <v>7882.59</v>
      </c>
      <c r="E14" s="94">
        <f>D14/C14*100</f>
        <v>139.5398115415322</v>
      </c>
    </row>
    <row r="15" spans="1:9" ht="34.5" x14ac:dyDescent="0.25">
      <c r="A15" s="92" t="s">
        <v>119</v>
      </c>
      <c r="B15" s="93" t="s">
        <v>117</v>
      </c>
      <c r="C15" s="90">
        <v>5429.88</v>
      </c>
      <c r="D15" s="90">
        <v>7882.59</v>
      </c>
      <c r="E15" s="94">
        <f t="shared" ref="E15:E16" si="0">D15/C15*100</f>
        <v>145.17061150522665</v>
      </c>
    </row>
    <row r="16" spans="1:9" ht="47.25" x14ac:dyDescent="0.25">
      <c r="A16" s="92" t="s">
        <v>120</v>
      </c>
      <c r="B16" s="95" t="s">
        <v>117</v>
      </c>
      <c r="C16" s="90">
        <v>7964.08</v>
      </c>
      <c r="D16" s="90">
        <v>7882.59</v>
      </c>
      <c r="E16" s="94">
        <f t="shared" si="0"/>
        <v>98.976780745547515</v>
      </c>
    </row>
  </sheetData>
  <mergeCells count="2">
    <mergeCell ref="A1:I1"/>
    <mergeCell ref="A4:I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тариф коригування</vt:lpstr>
      <vt:lpstr>виробництво</vt:lpstr>
      <vt:lpstr>транспортування</vt:lpstr>
      <vt:lpstr>постачання</vt:lpstr>
      <vt:lpstr>послуга</vt:lpstr>
      <vt:lpstr>% коригувань</vt:lpstr>
      <vt:lpstr>коригування %%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2019-05-27T08:44:45Z</dcterms:modified>
</cp:coreProperties>
</file>