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45" windowWidth="12390" windowHeight="9195" activeTab="0"/>
  </bookViews>
  <sheets>
    <sheet name="дод 6 (в)" sheetId="1" r:id="rId1"/>
  </sheets>
  <definedNames>
    <definedName name="_xlfn.AGGREGATE" hidden="1">#NAME?</definedName>
    <definedName name="_xlnm.Print_Area" localSheetId="0">'дод 6 (в)'!$F$1:$N$182</definedName>
  </definedNames>
  <calcPr fullCalcOnLoad="1"/>
</workbook>
</file>

<file path=xl/sharedStrings.xml><?xml version="1.0" encoding="utf-8"?>
<sst xmlns="http://schemas.openxmlformats.org/spreadsheetml/2006/main" count="493" uniqueCount="324">
  <si>
    <t>010116</t>
  </si>
  <si>
    <t>Код тимчасової класифікації видатків та кредитування місцевого бюджету</t>
  </si>
  <si>
    <t>091106</t>
  </si>
  <si>
    <t>100203</t>
  </si>
  <si>
    <t xml:space="preserve">Благоустрій міст, сіл, селищ </t>
  </si>
  <si>
    <t>110502</t>
  </si>
  <si>
    <t>130107</t>
  </si>
  <si>
    <t>130115</t>
  </si>
  <si>
    <t>170603</t>
  </si>
  <si>
    <t>Інші заходи у сфері електротранспорту</t>
  </si>
  <si>
    <t>180404</t>
  </si>
  <si>
    <t>180409</t>
  </si>
  <si>
    <t>210106</t>
  </si>
  <si>
    <t>250404</t>
  </si>
  <si>
    <t>070101</t>
  </si>
  <si>
    <t>070201</t>
  </si>
  <si>
    <t>070304</t>
  </si>
  <si>
    <t>070401</t>
  </si>
  <si>
    <t>070802</t>
  </si>
  <si>
    <t>070804</t>
  </si>
  <si>
    <t>070806</t>
  </si>
  <si>
    <t>080101</t>
  </si>
  <si>
    <t>080203</t>
  </si>
  <si>
    <t>080500</t>
  </si>
  <si>
    <t>080800</t>
  </si>
  <si>
    <t>091204</t>
  </si>
  <si>
    <t>091214</t>
  </si>
  <si>
    <t>110201</t>
  </si>
  <si>
    <t>110205</t>
  </si>
  <si>
    <t>100102</t>
  </si>
  <si>
    <t>100106</t>
  </si>
  <si>
    <t>160101</t>
  </si>
  <si>
    <t>180107</t>
  </si>
  <si>
    <t>150101</t>
  </si>
  <si>
    <t>250380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</si>
  <si>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</si>
  <si>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</si>
  <si>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</si>
  <si>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0313500</t>
  </si>
  <si>
    <t>0314200</t>
  </si>
  <si>
    <t>Утримання та навчально-тренувальна робота комунальних дитячо-юнацьких спортивних шкіл</t>
  </si>
  <si>
    <t>0315022</t>
  </si>
  <si>
    <t>Утримання центрів «Спорт для всіх» та проведення заходів з фізичної культури</t>
  </si>
  <si>
    <t>0315060</t>
  </si>
  <si>
    <t>Благоустрій міст, сіл, селищ</t>
  </si>
  <si>
    <t>0316640</t>
  </si>
  <si>
    <t>Сприяння розвитку малого та середнього підприємництва</t>
  </si>
  <si>
    <t>0317450</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</si>
  <si>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</si>
  <si>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</si>
  <si>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</si>
  <si>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</si>
  <si>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</si>
  <si>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</si>
  <si>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</si>
  <si>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</si>
  <si>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</si>
  <si>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</si>
  <si>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</si>
  <si>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</si>
  <si>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1010180</t>
  </si>
  <si>
    <t>1011010</t>
  </si>
  <si>
    <t>1011020</t>
  </si>
  <si>
    <t>1011070</t>
  </si>
  <si>
    <t>1011090</t>
  </si>
  <si>
    <t>1011170</t>
  </si>
  <si>
    <t>1011190</t>
  </si>
  <si>
    <t>1011210</t>
  </si>
  <si>
    <t xml:space="preserve">Відділ охорони здоров’я Сумської міської ради  </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</si>
  <si>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</si>
  <si>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</si>
  <si>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</si>
  <si>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</si>
  <si>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</si>
  <si>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</si>
  <si>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</si>
  <si>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</si>
  <si>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</si>
  <si>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1510000</t>
  </si>
  <si>
    <t>1510180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</si>
  <si>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</si>
  <si>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1513301</t>
  </si>
  <si>
    <t>2010000</t>
  </si>
  <si>
    <t>Служба у справах дітей Сумської міської ради</t>
  </si>
  <si>
    <t>2010180</t>
  </si>
  <si>
    <t>Відділ культури та туризму Сумської міської ради</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</si>
  <si>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</si>
  <si>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</si>
  <si>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</si>
  <si>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</si>
  <si>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</si>
  <si>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</si>
  <si>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</si>
  <si>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</si>
  <si>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</si>
  <si>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4110000</t>
  </si>
  <si>
    <t>4110180</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</si>
  <si>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</si>
  <si>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</si>
  <si>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</si>
  <si>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</si>
  <si>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</si>
  <si>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</si>
  <si>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</si>
  <si>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4117410</t>
  </si>
  <si>
    <t>4117470</t>
  </si>
  <si>
    <t>4510180</t>
  </si>
  <si>
    <t>4510000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</si>
  <si>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</si>
  <si>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</si>
  <si>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</si>
  <si>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4710000</t>
  </si>
  <si>
    <t>4716060</t>
  </si>
  <si>
    <t>4716310</t>
  </si>
  <si>
    <t>4810180</t>
  </si>
  <si>
    <t>Управління «Інспекція з благоустрою міста Суми» Сумської міської ради</t>
  </si>
  <si>
    <t>5010180</t>
  </si>
  <si>
    <t>7510000</t>
  </si>
  <si>
    <t>7510180</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</si>
  <si>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</si>
  <si>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</si>
  <si>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</si>
  <si>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2414201</t>
  </si>
  <si>
    <t>Надання соціальних послуг «Центром реінтеграції бездомних осіб»</t>
  </si>
  <si>
    <t>4717470</t>
  </si>
  <si>
    <t>100208</t>
  </si>
  <si>
    <t>Впровадження засобів обліку витрат та регулювання споживання води та теплової енергії</t>
  </si>
  <si>
    <t>1513302</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</si>
  <si>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</si>
  <si>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</si>
  <si>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Органи місцевого самоврядування</t>
  </si>
  <si>
    <t>Землеустрій</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</si>
  <si>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</si>
  <si>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</si>
  <si>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</si>
  <si>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090203</t>
  </si>
  <si>
    <t>150201</t>
  </si>
  <si>
    <t>4716421</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</si>
  <si>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</si>
  <si>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4610180</t>
  </si>
  <si>
    <t>Управління державного архітектурно-будівельного контролю Сумської міської ради</t>
  </si>
  <si>
    <t>4716324</t>
  </si>
  <si>
    <t>150118</t>
  </si>
  <si>
    <t>Будівництво та придбання житла для окремих категорій населення</t>
  </si>
  <si>
    <t>0180</t>
  </si>
  <si>
    <t>0111</t>
  </si>
  <si>
    <t>Код функціональної класифікації видатків та кредитування бюджету</t>
  </si>
  <si>
    <t>1010</t>
  </si>
  <si>
    <t>0910</t>
  </si>
  <si>
    <t>1020</t>
  </si>
  <si>
    <t>0921</t>
  </si>
  <si>
    <t>1060</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</si>
  <si>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</si>
  <si>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</si>
  <si>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</si>
  <si>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</si>
  <si>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</si>
  <si>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</si>
  <si>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</si>
  <si>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</si>
  <si>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</si>
  <si>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</si>
  <si>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</si>
  <si>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</si>
  <si>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</si>
  <si>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</si>
  <si>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</si>
  <si>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</si>
  <si>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</si>
  <si>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</si>
  <si>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</si>
  <si>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</si>
  <si>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</si>
  <si>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</si>
  <si>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</si>
  <si>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</si>
  <si>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</si>
  <si>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</si>
  <si>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</si>
  <si>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</si>
  <si>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4201</t>
  </si>
  <si>
    <t>0810</t>
  </si>
  <si>
    <t>5022</t>
  </si>
  <si>
    <t>5060</t>
  </si>
  <si>
    <t>6310</t>
  </si>
  <si>
    <t>0490</t>
  </si>
  <si>
    <t>6421</t>
  </si>
  <si>
    <t>0421</t>
  </si>
  <si>
    <t>6640</t>
  </si>
  <si>
    <t>0455</t>
  </si>
  <si>
    <t>7410</t>
  </si>
  <si>
    <t>0470</t>
  </si>
  <si>
    <t>7450</t>
  </si>
  <si>
    <t>0411</t>
  </si>
  <si>
    <t>7470</t>
  </si>
  <si>
    <t>7820</t>
  </si>
  <si>
    <t>0220</t>
  </si>
  <si>
    <t>0133</t>
  </si>
  <si>
    <t>8600</t>
  </si>
  <si>
    <t>8802</t>
  </si>
  <si>
    <t>8804</t>
  </si>
  <si>
    <t>2417410</t>
  </si>
  <si>
    <t>6324</t>
  </si>
  <si>
    <t>1517410</t>
  </si>
  <si>
    <t>1417410</t>
  </si>
  <si>
    <t>1017410</t>
  </si>
  <si>
    <t>1040</t>
  </si>
  <si>
    <t>3500</t>
  </si>
  <si>
    <t>3301</t>
  </si>
  <si>
    <t>3302</t>
  </si>
  <si>
    <t>6320</t>
  </si>
  <si>
    <t>4716320</t>
  </si>
  <si>
    <t>7310</t>
  </si>
  <si>
    <t>Код тимчасової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</si>
  <si>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</si>
  <si>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4116100</t>
  </si>
  <si>
    <t>4118802</t>
  </si>
  <si>
    <t>7618804</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</si>
  <si>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</si>
  <si>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</si>
  <si>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</si>
  <si>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</si>
  <si>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</si>
  <si>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</si>
  <si>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</si>
  <si>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</si>
  <si>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</si>
  <si>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</si>
  <si>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</si>
  <si>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</si>
  <si>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</si>
  <si>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</si>
  <si>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Назва об’єктів відповідно  до проектно- кошторисної документації тощо</t>
  </si>
  <si>
    <t>Директор департаменту фінансів, економіки та інвестицій</t>
  </si>
  <si>
    <t>С.А. Липова</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</si>
  <si>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</si>
  <si>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</si>
  <si>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</si>
  <si>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</si>
  <si>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</si>
  <si>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</si>
  <si>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</si>
  <si>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</si>
  <si>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</si>
  <si>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</si>
  <si>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</si>
  <si>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</si>
  <si>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</si>
  <si>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Новомістенська, 35</t>
  </si>
  <si>
    <t>Будівництво дитячого майданчика за адресою: м. Суми, вул. Кутова</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</si>
  <si>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</si>
  <si>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</si>
  <si>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</si>
  <si>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</si>
  <si>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</si>
  <si>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Спортивний майданчик для дітей та дорослих "Зоряний"</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</si>
  <si>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</si>
  <si>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Спортивні майданчики для міні-футболу, бадмінтону для дітей та молоді в ДП "Казка"</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</si>
  <si>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</si>
  <si>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</si>
  <si>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</si>
  <si>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</si>
  <si>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</si>
  <si>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</si>
  <si>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</si>
  <si>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</si>
  <si>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</si>
  <si>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</si>
  <si>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фонтану в дитячому парку "Казка"</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</si>
  <si>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</si>
  <si>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</si>
  <si>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</si>
  <si>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</si>
  <si>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</si>
  <si>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</si>
  <si>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</si>
  <si>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</si>
  <si>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</si>
  <si>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</si>
  <si>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</si>
  <si>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</si>
  <si>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</si>
  <si>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</si>
  <si>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</si>
  <si>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</si>
  <si>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</si>
  <si>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</si>
  <si>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</si>
  <si>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</si>
  <si>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</si>
  <si>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Внески до статутного капіталу суб’єктів господарювання, в т.ч.:</t>
  </si>
  <si>
    <t xml:space="preserve">Добудова шляхопроводу по вул. 20 років Перемоги з реконструкцією дороги від вул. Прокоф'єва до вул. Роменської </t>
  </si>
  <si>
    <t>будуть проводитися за рахунок коштів бюджету розвитку та інших коштів міського бюджету</t>
  </si>
  <si>
    <t>Перелік об'єктів, видатки на які у 2017 році</t>
  </si>
  <si>
    <t>Всього за рахунок коштів бюджету розвитку міського бюджету:</t>
  </si>
  <si>
    <t>Видатки передбачені на проведення природоохоронних заходів:</t>
  </si>
  <si>
    <t>Сумської міської ради</t>
  </si>
  <si>
    <t>091107</t>
  </si>
  <si>
    <t>Інші видатки, в т.ч.:</t>
  </si>
  <si>
    <t xml:space="preserve">Виконання міської Програми «Соціальні служби готові прийти на допомогу на 2016-2018 роки» </t>
  </si>
  <si>
    <t>Утримання та проведення заходів КУ «Агенція промоції «Суми» Сумської міської ради</t>
  </si>
  <si>
    <t>Iншi культурно-освiтнi заклади та заходи, в т.ч.:</t>
  </si>
  <si>
    <t>Діяльність закладів фізичної культури і спорту, в т.ч.:</t>
  </si>
  <si>
    <t xml:space="preserve">Виконання міської програми «Відкритий інформаційний простір м. Суми» на 2016-2018 роки </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</si>
  <si>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 в т.ч.:</t>
  </si>
  <si>
    <t>Надання соціальних та реабілітаційних послуг громадянам похилого віку, інвалідам, дітям-інвалідам в установах соціального обслуговування, в т.ч.:</t>
  </si>
  <si>
    <t>Інші установи та заклади, в т.ч.:</t>
  </si>
  <si>
    <t>Капітальний ремонт об’єктів житлового господарства, в т.ч.:</t>
  </si>
  <si>
    <t>Інші субвенції, в т.ч.:</t>
  </si>
  <si>
    <t>Надання допомоги у вирішенні житлових питань, в т.ч.:</t>
  </si>
  <si>
    <t>Найменування головного розпорядника, відповідального виконавця, бюджетної програми або напряму видатків згідно з типовою відомчою/ТПКВКМБ /ТКВКБМС</t>
  </si>
  <si>
    <t>тис.грн.</t>
  </si>
  <si>
    <t>Додаток 9</t>
  </si>
  <si>
    <t xml:space="preserve"> Реконструкція інших об'єктів</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</si>
  <si>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</si>
  <si>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</si>
  <si>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Реконструкція каналізаційного залізобетонного самотічного колектора Д-600-1000 мм , який проходить по вул. Пушкіна, Садова, Засумська та Пролетарська до КНС-2 від вул. Баумана  до вул. Лугової</t>
  </si>
  <si>
    <t>Реконструкція І та ІІ черги полігону для складування твердих побутових відходів на території В.Бобрицької сільської ради Краснопільського району</t>
  </si>
  <si>
    <t>Утримання та проведення заходів КУ "Сумський міський центр дозвілля молоді" Сумської міської ради</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</si>
  <si>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Сумської міської ради</t>
  </si>
  <si>
    <t>Збереження пам’яток історії та культури</t>
  </si>
  <si>
    <t>Збереження, розвиток, реконструкція та реставрація пам’яток історії та культури, в т.ч.:</t>
  </si>
  <si>
    <t>Реставрація будівлі по вул. Петропавлівська, 91</t>
  </si>
  <si>
    <t xml:space="preserve">
до Програми економічного і соціального розвитку м. Суми на 2017 рік   
</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</si>
</sst>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38">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1"/>
    </font>
    <font>
      <b/>
      <sz val="16"/>
      <name val="Times New Roman"/>
      <family val="1"/>
    </font>
    <font>
      <i/>
      <sz val="16"/>
      <name val="Times New Roman"/>
      <family val="1"/>
    </font>
    <font>
      <b/>
      <i/>
      <sz val="16"/>
      <name val="Times New Roman"/>
      <family val="1"/>
    </font>
    <font>
      <sz val="22"/>
      <name val="Times New Roman"/>
      <family val="1"/>
    </font>
    <font>
      <b/>
      <sz val="22"/>
      <name val="Times New Roman"/>
      <family val="1"/>
    </font>
    <font>
      <b/>
      <sz val="1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0"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4"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29" fillId="26" borderId="1" applyNumberFormat="0" applyAlignment="0" applyProtection="0"/>
    <xf numFmtId="0" fontId="20" fillId="0" borderId="0">
      <alignment/>
      <protection/>
    </xf>
    <xf numFmtId="0" fontId="23"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0" fillId="13" borderId="0" applyNumberFormat="0" applyBorder="0" applyAlignment="0" applyProtection="0"/>
    <xf numFmtId="0" fontId="19"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25">
    <xf numFmtId="0" fontId="0" fillId="0" borderId="0" xfId="0" applyAlignment="1">
      <alignment/>
    </xf>
    <xf numFmtId="0" fontId="31" fillId="0" borderId="0" xfId="0" applyNumberFormat="1" applyFont="1" applyFill="1" applyAlignment="1" applyProtection="1">
      <alignment/>
      <protection/>
    </xf>
    <xf numFmtId="0" fontId="31" fillId="0" borderId="0" xfId="0" applyNumberFormat="1" applyFont="1" applyFill="1" applyAlignment="1" applyProtection="1">
      <alignment horizontal="center"/>
      <protection/>
    </xf>
    <xf numFmtId="0" fontId="31" fillId="0" borderId="0" xfId="0" applyFont="1" applyFill="1" applyBorder="1" applyAlignment="1">
      <alignment/>
    </xf>
    <xf numFmtId="0" fontId="31" fillId="0" borderId="0" xfId="0" applyFont="1" applyFill="1" applyAlignment="1">
      <alignment/>
    </xf>
    <xf numFmtId="0" fontId="31" fillId="0" borderId="0" xfId="0" applyFont="1" applyFill="1" applyBorder="1" applyAlignment="1">
      <alignment horizontal="left" vertical="center"/>
    </xf>
    <xf numFmtId="0" fontId="31" fillId="0" borderId="0" xfId="0" applyNumberFormat="1" applyFont="1" applyFill="1" applyAlignment="1" applyProtection="1">
      <alignment horizontal="left"/>
      <protection/>
    </xf>
    <xf numFmtId="0" fontId="31" fillId="0" borderId="0" xfId="0" applyFont="1" applyFill="1" applyBorder="1" applyAlignment="1">
      <alignment horizontal="left" vertical="center" wrapText="1"/>
    </xf>
    <xf numFmtId="49" fontId="31" fillId="0" borderId="12" xfId="0" applyNumberFormat="1" applyFont="1" applyFill="1" applyBorder="1" applyAlignment="1" applyProtection="1">
      <alignment horizontal="center" vertical="center"/>
      <protection/>
    </xf>
    <xf numFmtId="0" fontId="31" fillId="0" borderId="12" xfId="0" applyFont="1" applyFill="1" applyBorder="1" applyAlignment="1">
      <alignment horizontal="left" vertical="center" wrapText="1"/>
    </xf>
    <xf numFmtId="4" fontId="31" fillId="0" borderId="12" xfId="95" applyNumberFormat="1" applyFont="1" applyFill="1" applyBorder="1" applyAlignment="1">
      <alignment vertical="center"/>
      <protection/>
    </xf>
    <xf numFmtId="0" fontId="31" fillId="0" borderId="0" xfId="0" applyFont="1" applyFill="1" applyBorder="1" applyAlignment="1">
      <alignment vertical="center"/>
    </xf>
    <xf numFmtId="0" fontId="33" fillId="0" borderId="12" xfId="0" applyFont="1" applyFill="1" applyBorder="1" applyAlignment="1">
      <alignment horizontal="left" vertical="center" wrapText="1"/>
    </xf>
    <xf numFmtId="49" fontId="33" fillId="0" borderId="12" xfId="0" applyNumberFormat="1" applyFont="1" applyFill="1" applyBorder="1" applyAlignment="1">
      <alignment horizontal="center" vertical="center"/>
    </xf>
    <xf numFmtId="192" fontId="31" fillId="0" borderId="12" xfId="95" applyNumberFormat="1" applyFont="1" applyFill="1" applyBorder="1" applyAlignment="1">
      <alignment vertical="center"/>
      <protection/>
    </xf>
    <xf numFmtId="49" fontId="31" fillId="0" borderId="12" xfId="0" applyNumberFormat="1" applyFont="1" applyFill="1" applyBorder="1" applyAlignment="1">
      <alignment horizontal="center" vertical="center"/>
    </xf>
    <xf numFmtId="192" fontId="33" fillId="0" borderId="12" xfId="95" applyNumberFormat="1" applyFont="1" applyFill="1" applyBorder="1" applyAlignment="1">
      <alignment vertical="center"/>
      <protection/>
    </xf>
    <xf numFmtId="0" fontId="33" fillId="0" borderId="0" xfId="0" applyFont="1" applyFill="1" applyBorder="1" applyAlignment="1">
      <alignment vertical="center"/>
    </xf>
    <xf numFmtId="0" fontId="31" fillId="0" borderId="0" xfId="0" applyNumberFormat="1" applyFont="1" applyFill="1" applyAlignment="1" applyProtection="1">
      <alignment vertical="center"/>
      <protection/>
    </xf>
    <xf numFmtId="0" fontId="31" fillId="0" borderId="0" xfId="0" applyFont="1" applyFill="1" applyAlignment="1">
      <alignment vertical="center"/>
    </xf>
    <xf numFmtId="0" fontId="33" fillId="0" borderId="0" xfId="0" applyNumberFormat="1" applyFont="1" applyFill="1" applyAlignment="1" applyProtection="1">
      <alignment vertical="center"/>
      <protection/>
    </xf>
    <xf numFmtId="0" fontId="33" fillId="0" borderId="0" xfId="0" applyFont="1" applyFill="1" applyAlignment="1">
      <alignment vertical="center"/>
    </xf>
    <xf numFmtId="0" fontId="31" fillId="0" borderId="12" xfId="0" applyNumberFormat="1" applyFont="1" applyFill="1" applyBorder="1" applyAlignment="1" applyProtection="1">
      <alignment horizontal="center" vertical="center"/>
      <protection/>
    </xf>
    <xf numFmtId="4" fontId="31" fillId="0" borderId="12" xfId="0" applyNumberFormat="1" applyFont="1" applyFill="1" applyBorder="1" applyAlignment="1">
      <alignment vertical="center"/>
    </xf>
    <xf numFmtId="0" fontId="31" fillId="0" borderId="0" xfId="0" applyFont="1" applyFill="1" applyBorder="1" applyAlignment="1">
      <alignment vertical="center"/>
    </xf>
    <xf numFmtId="0" fontId="31" fillId="0" borderId="12" xfId="0" applyFont="1" applyFill="1" applyBorder="1" applyAlignment="1">
      <alignment vertical="center"/>
    </xf>
    <xf numFmtId="0" fontId="31" fillId="0" borderId="0" xfId="0" applyNumberFormat="1" applyFont="1" applyFill="1" applyBorder="1" applyAlignment="1" applyProtection="1">
      <alignment vertical="center"/>
      <protection/>
    </xf>
    <xf numFmtId="4" fontId="33" fillId="0" borderId="12" xfId="0" applyNumberFormat="1" applyFont="1" applyFill="1" applyBorder="1" applyAlignment="1">
      <alignment vertical="center"/>
    </xf>
    <xf numFmtId="0" fontId="33" fillId="0" borderId="12" xfId="0" applyNumberFormat="1" applyFont="1" applyFill="1" applyBorder="1" applyAlignment="1" applyProtection="1">
      <alignment horizontal="center" vertical="center"/>
      <protection/>
    </xf>
    <xf numFmtId="4" fontId="33" fillId="0" borderId="12" xfId="95" applyNumberFormat="1" applyFont="1" applyFill="1" applyBorder="1" applyAlignment="1">
      <alignment vertical="center"/>
      <protection/>
    </xf>
    <xf numFmtId="4" fontId="31" fillId="0" borderId="12" xfId="0" applyNumberFormat="1" applyFont="1" applyFill="1" applyBorder="1" applyAlignment="1">
      <alignment horizontal="left" vertical="center" wrapText="1"/>
    </xf>
    <xf numFmtId="49" fontId="33" fillId="0" borderId="12" xfId="0" applyNumberFormat="1" applyFont="1" applyFill="1" applyBorder="1" applyAlignment="1" applyProtection="1">
      <alignment horizontal="center" vertical="center"/>
      <protection/>
    </xf>
    <xf numFmtId="0" fontId="31" fillId="0" borderId="12" xfId="0" applyFont="1" applyFill="1" applyBorder="1" applyAlignment="1">
      <alignment vertical="center" wrapText="1"/>
    </xf>
    <xf numFmtId="4" fontId="33" fillId="0" borderId="12" xfId="0" applyNumberFormat="1" applyFont="1" applyFill="1" applyBorder="1" applyAlignment="1">
      <alignment vertical="center" wrapText="1"/>
    </xf>
    <xf numFmtId="4" fontId="32" fillId="0" borderId="12" xfId="95" applyNumberFormat="1" applyFont="1" applyFill="1" applyBorder="1" applyAlignment="1">
      <alignment vertical="center"/>
      <protection/>
    </xf>
    <xf numFmtId="0" fontId="32" fillId="0" borderId="0" xfId="0" applyNumberFormat="1" applyFont="1" applyFill="1" applyAlignment="1" applyProtection="1">
      <alignment vertical="center"/>
      <protection/>
    </xf>
    <xf numFmtId="49" fontId="32" fillId="0" borderId="12" xfId="0" applyNumberFormat="1" applyFont="1" applyFill="1" applyBorder="1" applyAlignment="1" applyProtection="1">
      <alignment horizontal="center" vertical="center"/>
      <protection/>
    </xf>
    <xf numFmtId="0" fontId="32" fillId="0" borderId="12" xfId="0" applyFont="1" applyFill="1" applyBorder="1" applyAlignment="1">
      <alignment horizontal="left" vertical="center" wrapText="1"/>
    </xf>
    <xf numFmtId="3" fontId="32" fillId="0" borderId="12" xfId="0" applyNumberFormat="1" applyFont="1" applyFill="1" applyBorder="1" applyAlignment="1">
      <alignment horizontal="right" vertical="center" wrapText="1"/>
    </xf>
    <xf numFmtId="0" fontId="32" fillId="0" borderId="0" xfId="0" applyFont="1" applyFill="1" applyBorder="1" applyAlignment="1">
      <alignment vertical="center"/>
    </xf>
    <xf numFmtId="0" fontId="32" fillId="0" borderId="0" xfId="0" applyFont="1" applyFill="1" applyAlignment="1">
      <alignment vertical="center"/>
    </xf>
    <xf numFmtId="3" fontId="31" fillId="0" borderId="12" xfId="95" applyNumberFormat="1" applyFont="1" applyFill="1" applyBorder="1" applyAlignment="1">
      <alignment vertical="center"/>
      <protection/>
    </xf>
    <xf numFmtId="3" fontId="32" fillId="0" borderId="12" xfId="95" applyNumberFormat="1" applyFont="1" applyFill="1" applyBorder="1" applyAlignment="1">
      <alignment vertical="center"/>
      <protection/>
    </xf>
    <xf numFmtId="0" fontId="31" fillId="0" borderId="0" xfId="0" applyNumberFormat="1" applyFont="1" applyFill="1" applyBorder="1" applyAlignment="1" applyProtection="1">
      <alignment horizontal="center" vertical="center"/>
      <protection/>
    </xf>
    <xf numFmtId="0" fontId="32" fillId="0" borderId="0" xfId="0" applyFont="1" applyFill="1" applyBorder="1" applyAlignment="1">
      <alignment horizontal="left" vertical="center" wrapText="1"/>
    </xf>
    <xf numFmtId="4" fontId="32" fillId="0" borderId="0" xfId="95" applyNumberFormat="1" applyFont="1" applyFill="1" applyBorder="1" applyAlignment="1">
      <alignment vertical="center"/>
      <protection/>
    </xf>
    <xf numFmtId="4" fontId="31" fillId="0" borderId="0" xfId="0" applyNumberFormat="1" applyFont="1" applyFill="1" applyAlignment="1" applyProtection="1">
      <alignment/>
      <protection/>
    </xf>
    <xf numFmtId="49" fontId="31" fillId="0" borderId="0" xfId="0" applyNumberFormat="1" applyFont="1" applyFill="1" applyBorder="1" applyAlignment="1">
      <alignment horizontal="left" vertical="center" wrapText="1"/>
    </xf>
    <xf numFmtId="4" fontId="31" fillId="0" borderId="0" xfId="0" applyNumberFormat="1" applyFont="1" applyFill="1" applyBorder="1" applyAlignment="1">
      <alignment/>
    </xf>
    <xf numFmtId="0" fontId="31" fillId="0" borderId="0" xfId="0" applyFont="1" applyFill="1" applyAlignment="1">
      <alignment vertical="center" wrapText="1"/>
    </xf>
    <xf numFmtId="3" fontId="32" fillId="0" borderId="0" xfId="0" applyNumberFormat="1" applyFont="1" applyFill="1" applyBorder="1" applyAlignment="1">
      <alignment horizontal="center" vertical="center" wrapText="1"/>
    </xf>
    <xf numFmtId="0" fontId="31" fillId="0" borderId="0" xfId="0" applyFont="1" applyFill="1" applyBorder="1" applyAlignment="1">
      <alignment wrapText="1"/>
    </xf>
    <xf numFmtId="0" fontId="31" fillId="0" borderId="13" xfId="0" applyFont="1" applyFill="1" applyBorder="1" applyAlignment="1">
      <alignment horizontal="center" vertical="center"/>
    </xf>
    <xf numFmtId="0" fontId="31" fillId="0" borderId="0" xfId="0" applyNumberFormat="1" applyFont="1" applyFill="1" applyBorder="1" applyAlignment="1" applyProtection="1">
      <alignment horizontal="center"/>
      <protection/>
    </xf>
    <xf numFmtId="0" fontId="31" fillId="0" borderId="0" xfId="0" applyNumberFormat="1" applyFont="1" applyFill="1" applyBorder="1" applyAlignment="1" applyProtection="1">
      <alignment/>
      <protection/>
    </xf>
    <xf numFmtId="0" fontId="31" fillId="0" borderId="0" xfId="0" applyFont="1" applyFill="1" applyBorder="1" applyAlignment="1">
      <alignment horizontal="center" vertical="center" textRotation="180"/>
    </xf>
    <xf numFmtId="0" fontId="31" fillId="0" borderId="12" xfId="0" applyNumberFormat="1" applyFont="1" applyFill="1" applyBorder="1" applyAlignment="1" applyProtection="1">
      <alignment horizontal="center" vertical="center" wrapText="1"/>
      <protection/>
    </xf>
    <xf numFmtId="0" fontId="32" fillId="0" borderId="12" xfId="0" applyFont="1" applyFill="1" applyBorder="1" applyAlignment="1">
      <alignment vertical="center" wrapText="1"/>
    </xf>
    <xf numFmtId="0" fontId="34" fillId="0" borderId="12" xfId="0" applyFont="1" applyFill="1" applyBorder="1" applyAlignment="1">
      <alignment vertical="center" wrapText="1"/>
    </xf>
    <xf numFmtId="4" fontId="34" fillId="0" borderId="12" xfId="95" applyNumberFormat="1" applyFont="1" applyFill="1" applyBorder="1" applyAlignment="1">
      <alignment vertical="center"/>
      <protection/>
    </xf>
    <xf numFmtId="0" fontId="34" fillId="0" borderId="12"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4" xfId="0" applyNumberFormat="1" applyFont="1" applyFill="1" applyBorder="1" applyAlignment="1" applyProtection="1">
      <alignment vertical="center"/>
      <protection/>
    </xf>
    <xf numFmtId="0" fontId="31" fillId="0" borderId="12" xfId="0" applyFont="1" applyFill="1" applyBorder="1" applyAlignment="1">
      <alignment horizontal="justify" vertical="center" wrapText="1"/>
    </xf>
    <xf numFmtId="0" fontId="33" fillId="0" borderId="0" xfId="0" applyNumberFormat="1" applyFont="1" applyFill="1" applyAlignment="1" applyProtection="1">
      <alignment horizontal="center" vertical="center"/>
      <protection/>
    </xf>
    <xf numFmtId="0" fontId="33" fillId="0" borderId="0" xfId="0" applyFont="1" applyFill="1" applyBorder="1" applyAlignment="1">
      <alignment horizontal="center" vertical="center"/>
    </xf>
    <xf numFmtId="0" fontId="33" fillId="0" borderId="0" xfId="0" applyFont="1" applyFill="1" applyAlignment="1">
      <alignment horizontal="center" vertical="center"/>
    </xf>
    <xf numFmtId="49" fontId="34" fillId="0" borderId="12" xfId="0" applyNumberFormat="1" applyFont="1" applyFill="1" applyBorder="1" applyAlignment="1">
      <alignment horizontal="center" vertical="center" wrapText="1"/>
    </xf>
    <xf numFmtId="49" fontId="32" fillId="0" borderId="12" xfId="0" applyNumberFormat="1" applyFont="1" applyFill="1" applyBorder="1" applyAlignment="1">
      <alignment horizontal="center" vertical="center"/>
    </xf>
    <xf numFmtId="49" fontId="34" fillId="0" borderId="12" xfId="0" applyNumberFormat="1" applyFont="1" applyFill="1" applyBorder="1" applyAlignment="1">
      <alignment horizontal="center" vertical="center"/>
    </xf>
    <xf numFmtId="49" fontId="32" fillId="0" borderId="0" xfId="0" applyNumberFormat="1" applyFont="1" applyFill="1" applyBorder="1" applyAlignment="1">
      <alignment horizontal="center" vertical="center"/>
    </xf>
    <xf numFmtId="0" fontId="31" fillId="0" borderId="13" xfId="0" applyFont="1" applyFill="1" applyBorder="1" applyAlignment="1">
      <alignment wrapText="1"/>
    </xf>
    <xf numFmtId="0" fontId="34" fillId="0" borderId="12" xfId="0" applyFont="1" applyFill="1" applyBorder="1" applyAlignment="1">
      <alignment horizontal="center" vertical="center" wrapText="1"/>
    </xf>
    <xf numFmtId="0" fontId="33" fillId="0" borderId="12" xfId="0" applyFont="1" applyFill="1" applyBorder="1" applyAlignment="1">
      <alignment horizontal="center" vertical="center" wrapText="1"/>
    </xf>
    <xf numFmtId="4" fontId="33" fillId="0" borderId="12" xfId="0" applyNumberFormat="1" applyFont="1" applyFill="1" applyBorder="1" applyAlignment="1">
      <alignment horizontal="center" vertical="center" wrapText="1"/>
    </xf>
    <xf numFmtId="3" fontId="32" fillId="0" borderId="12" xfId="0" applyNumberFormat="1" applyFont="1" applyFill="1" applyBorder="1" applyAlignment="1">
      <alignment horizontal="center" vertical="center" wrapText="1"/>
    </xf>
    <xf numFmtId="3" fontId="31" fillId="0" borderId="12" xfId="95" applyNumberFormat="1" applyFont="1" applyFill="1" applyBorder="1" applyAlignment="1">
      <alignment horizontal="center" vertical="center"/>
      <protection/>
    </xf>
    <xf numFmtId="192" fontId="31" fillId="0" borderId="12" xfId="95" applyNumberFormat="1" applyFont="1" applyFill="1" applyBorder="1" applyAlignment="1">
      <alignment horizontal="center" vertical="center"/>
      <protection/>
    </xf>
    <xf numFmtId="3" fontId="32" fillId="0" borderId="12" xfId="95" applyNumberFormat="1" applyFont="1" applyFill="1" applyBorder="1" applyAlignment="1">
      <alignment horizontal="center" vertical="center"/>
      <protection/>
    </xf>
    <xf numFmtId="195" fontId="32" fillId="0" borderId="12" xfId="0" applyNumberFormat="1" applyFont="1" applyFill="1" applyBorder="1" applyAlignment="1">
      <alignment horizontal="center" vertical="center" wrapText="1"/>
    </xf>
    <xf numFmtId="195" fontId="31" fillId="0" borderId="12" xfId="0" applyNumberFormat="1" applyFont="1" applyFill="1" applyBorder="1" applyAlignment="1">
      <alignment horizontal="center" vertical="center" wrapText="1"/>
    </xf>
    <xf numFmtId="0" fontId="31" fillId="0" borderId="0" xfId="0" applyFont="1" applyFill="1" applyBorder="1" applyAlignment="1">
      <alignment vertical="center" textRotation="180"/>
    </xf>
    <xf numFmtId="195" fontId="31" fillId="0" borderId="12" xfId="0" applyNumberFormat="1" applyFont="1" applyFill="1" applyBorder="1" applyAlignment="1">
      <alignment vertical="center"/>
    </xf>
    <xf numFmtId="192" fontId="32" fillId="0" borderId="12" xfId="95" applyNumberFormat="1" applyFont="1" applyFill="1" applyBorder="1" applyAlignment="1">
      <alignment vertical="center"/>
      <protection/>
    </xf>
    <xf numFmtId="192" fontId="32" fillId="0" borderId="12" xfId="0" applyNumberFormat="1" applyFont="1" applyFill="1" applyBorder="1" applyAlignment="1">
      <alignment horizontal="right" vertical="center" wrapText="1"/>
    </xf>
    <xf numFmtId="195" fontId="32" fillId="0" borderId="12" xfId="0" applyNumberFormat="1" applyFont="1" applyFill="1" applyBorder="1" applyAlignment="1">
      <alignment vertical="center"/>
    </xf>
    <xf numFmtId="0" fontId="35" fillId="0" borderId="0" xfId="0" applyNumberFormat="1" applyFont="1" applyFill="1" applyAlignment="1" applyProtection="1">
      <alignment/>
      <protection/>
    </xf>
    <xf numFmtId="0" fontId="36" fillId="0" borderId="0" xfId="0" applyNumberFormat="1" applyFont="1" applyFill="1" applyAlignment="1" applyProtection="1">
      <alignment/>
      <protection/>
    </xf>
    <xf numFmtId="0" fontId="36" fillId="0" borderId="0" xfId="0" applyNumberFormat="1" applyFont="1" applyFill="1" applyAlignment="1" applyProtection="1">
      <alignment horizontal="center"/>
      <protection/>
    </xf>
    <xf numFmtId="0" fontId="36" fillId="0" borderId="0" xfId="0" applyFont="1" applyFill="1" applyBorder="1" applyAlignment="1">
      <alignment horizontal="left" vertical="center"/>
    </xf>
    <xf numFmtId="0" fontId="36" fillId="0" borderId="0" xfId="0" applyFont="1" applyFill="1" applyBorder="1" applyAlignment="1">
      <alignment/>
    </xf>
    <xf numFmtId="0" fontId="36" fillId="0" borderId="0" xfId="0" applyFont="1" applyFill="1" applyAlignment="1">
      <alignment/>
    </xf>
    <xf numFmtId="0" fontId="37" fillId="0" borderId="0" xfId="0" applyFont="1" applyFill="1" applyBorder="1" applyAlignment="1">
      <alignment horizontal="right" vertical="center"/>
    </xf>
    <xf numFmtId="0" fontId="32" fillId="0" borderId="15" xfId="0" applyNumberFormat="1" applyFont="1" applyFill="1" applyBorder="1" applyAlignment="1" applyProtection="1">
      <alignment/>
      <protection/>
    </xf>
    <xf numFmtId="0" fontId="32" fillId="0" borderId="0" xfId="0" applyFont="1" applyFill="1" applyBorder="1" applyAlignment="1">
      <alignment/>
    </xf>
    <xf numFmtId="0" fontId="32" fillId="0" borderId="0" xfId="0" applyFont="1" applyFill="1" applyAlignment="1">
      <alignment/>
    </xf>
    <xf numFmtId="0" fontId="32" fillId="0" borderId="16" xfId="0" applyNumberFormat="1" applyFont="1" applyFill="1" applyBorder="1" applyAlignment="1" applyProtection="1">
      <alignment/>
      <protection/>
    </xf>
    <xf numFmtId="0" fontId="35" fillId="0" borderId="0" xfId="0" applyNumberFormat="1" applyFont="1" applyFill="1" applyAlignment="1" applyProtection="1">
      <alignment horizontal="left"/>
      <protection/>
    </xf>
    <xf numFmtId="0" fontId="32" fillId="0" borderId="12" xfId="0" applyFont="1" applyFill="1" applyBorder="1" applyAlignment="1">
      <alignment/>
    </xf>
    <xf numFmtId="0" fontId="32" fillId="0" borderId="12" xfId="0" applyFont="1" applyFill="1" applyBorder="1" applyAlignment="1">
      <alignment horizontal="left" vertical="center" wrapText="1"/>
    </xf>
    <xf numFmtId="4" fontId="32" fillId="0" borderId="12" xfId="95" applyNumberFormat="1" applyFont="1" applyFill="1" applyBorder="1" applyAlignment="1">
      <alignment vertical="center"/>
      <protection/>
    </xf>
    <xf numFmtId="0" fontId="36" fillId="26" borderId="0" xfId="0" applyFont="1" applyFill="1" applyAlignment="1">
      <alignment/>
    </xf>
    <xf numFmtId="192" fontId="32" fillId="0" borderId="12" xfId="0" applyNumberFormat="1" applyFont="1" applyFill="1" applyBorder="1" applyAlignment="1">
      <alignment vertical="center"/>
    </xf>
    <xf numFmtId="195" fontId="33" fillId="0" borderId="12" xfId="0" applyNumberFormat="1" applyFont="1" applyFill="1" applyBorder="1" applyAlignment="1">
      <alignment vertical="center"/>
    </xf>
    <xf numFmtId="0" fontId="31" fillId="0" borderId="12" xfId="0" applyFont="1" applyFill="1" applyBorder="1" applyAlignment="1">
      <alignment/>
    </xf>
    <xf numFmtId="0" fontId="33" fillId="0" borderId="12" xfId="0" applyFont="1" applyFill="1" applyBorder="1" applyAlignment="1">
      <alignment/>
    </xf>
    <xf numFmtId="0" fontId="33" fillId="0" borderId="12" xfId="0" applyFont="1" applyFill="1" applyBorder="1" applyAlignment="1">
      <alignment horizontal="justify" vertical="center" wrapText="1"/>
    </xf>
    <xf numFmtId="192" fontId="31" fillId="0" borderId="12" xfId="0" applyNumberFormat="1" applyFont="1" applyFill="1" applyBorder="1" applyAlignment="1">
      <alignment vertical="center"/>
    </xf>
    <xf numFmtId="192" fontId="33" fillId="0" borderId="12" xfId="0" applyNumberFormat="1" applyFont="1" applyFill="1" applyBorder="1" applyAlignment="1">
      <alignment vertical="center"/>
    </xf>
    <xf numFmtId="0" fontId="31" fillId="0" borderId="12" xfId="0" applyFont="1" applyFill="1" applyBorder="1" applyAlignment="1">
      <alignment horizontal="center" vertical="center" wrapText="1"/>
    </xf>
    <xf numFmtId="0" fontId="31" fillId="0" borderId="12" xfId="0" applyNumberFormat="1" applyFont="1" applyFill="1" applyBorder="1" applyAlignment="1" applyProtection="1">
      <alignment horizontal="center" vertical="center"/>
      <protection/>
    </xf>
    <xf numFmtId="49" fontId="32" fillId="0" borderId="12" xfId="0" applyNumberFormat="1" applyFont="1" applyFill="1" applyBorder="1" applyAlignment="1">
      <alignment horizontal="center" vertical="center"/>
    </xf>
    <xf numFmtId="0" fontId="35" fillId="0" borderId="0" xfId="0" applyFont="1" applyFill="1" applyBorder="1" applyAlignment="1">
      <alignment horizontal="center" vertical="center" textRotation="180"/>
    </xf>
    <xf numFmtId="0" fontId="35" fillId="0" borderId="0" xfId="0" applyFont="1" applyFill="1" applyBorder="1" applyAlignment="1">
      <alignment horizontal="center" vertical="center" textRotation="180"/>
    </xf>
    <xf numFmtId="0" fontId="35" fillId="0" borderId="16" xfId="0" applyFont="1" applyFill="1" applyBorder="1" applyAlignment="1">
      <alignment horizontal="center" vertical="center" textRotation="180"/>
    </xf>
    <xf numFmtId="0" fontId="32" fillId="0" borderId="12" xfId="0" applyNumberFormat="1" applyFont="1" applyFill="1" applyBorder="1" applyAlignment="1" applyProtection="1">
      <alignment horizontal="center" vertical="center" wrapText="1"/>
      <protection/>
    </xf>
    <xf numFmtId="0" fontId="36" fillId="0" borderId="0" xfId="0" applyNumberFormat="1" applyFont="1" applyFill="1" applyAlignment="1" applyProtection="1">
      <alignment horizontal="center"/>
      <protection/>
    </xf>
    <xf numFmtId="49" fontId="31" fillId="0" borderId="0" xfId="0" applyNumberFormat="1" applyFont="1" applyFill="1" applyBorder="1" applyAlignment="1">
      <alignment horizontal="left" vertical="center" wrapText="1"/>
    </xf>
    <xf numFmtId="0" fontId="31" fillId="0" borderId="0" xfId="0" applyFont="1" applyFill="1" applyAlignment="1">
      <alignment vertical="center" wrapText="1"/>
    </xf>
    <xf numFmtId="3" fontId="31" fillId="0" borderId="0" xfId="0" applyNumberFormat="1" applyFont="1" applyFill="1" applyBorder="1" applyAlignment="1">
      <alignment horizontal="center" vertical="center" wrapText="1"/>
    </xf>
    <xf numFmtId="0" fontId="35" fillId="0" borderId="0" xfId="0" applyNumberFormat="1" applyFont="1" applyFill="1" applyAlignment="1" applyProtection="1">
      <alignment horizontal="center" wrapText="1"/>
      <protection/>
    </xf>
    <xf numFmtId="0" fontId="35" fillId="0" borderId="0" xfId="0" applyNumberFormat="1" applyFont="1" applyFill="1" applyAlignment="1" applyProtection="1">
      <alignment horizontal="left"/>
      <protection/>
    </xf>
    <xf numFmtId="0" fontId="36" fillId="0" borderId="0" xfId="0" applyFont="1" applyFill="1" applyBorder="1" applyAlignment="1">
      <alignment horizontal="center" vertical="center" wrapText="1"/>
    </xf>
    <xf numFmtId="0" fontId="32" fillId="0" borderId="12" xfId="0"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191"/>
  <sheetViews>
    <sheetView showGridLines="0" showZeros="0" tabSelected="1" view="pageBreakPreview" zoomScale="50" zoomScaleNormal="70" zoomScaleSheetLayoutView="50" zoomScalePageLayoutView="0" workbookViewId="0" topLeftCell="F1">
      <selection activeCell="X20" sqref="X20"/>
    </sheetView>
  </sheetViews>
  <sheetFormatPr defaultColWidth="9.16015625" defaultRowHeight="12.75"/>
  <cols>
    <col min="1" max="1" width="3.83203125" style="1" hidden="1" customWidth="1"/>
    <col min="2" max="2" width="17.16015625" style="2" hidden="1" customWidth="1"/>
    <col min="3" max="3" width="18" style="2" hidden="1" customWidth="1"/>
    <col min="4" max="4" width="19.66015625" style="2" hidden="1" customWidth="1"/>
    <col min="5" max="5" width="18.66015625" style="1" hidden="1" customWidth="1"/>
    <col min="6" max="6" width="172.33203125" style="1" customWidth="1"/>
    <col min="7" max="7" width="59" style="1" hidden="1" customWidth="1"/>
    <col min="8" max="8" width="20.83203125" style="1" hidden="1" customWidth="1"/>
    <col min="9" max="9" width="25.16015625" style="1" customWidth="1"/>
    <col min="10" max="10" width="28.83203125" style="1" customWidth="1"/>
    <col min="11" max="11" width="22.33203125" style="1" hidden="1" customWidth="1"/>
    <col min="12" max="12" width="27.33203125" style="1" customWidth="1"/>
    <col min="13" max="13" width="36.66015625" style="1" hidden="1" customWidth="1"/>
    <col min="14" max="14" width="34" style="55" customWidth="1"/>
    <col min="15" max="15" width="1.83203125" style="113" customWidth="1"/>
    <col min="16" max="65" width="9.16015625" style="3" customWidth="1"/>
    <col min="66" max="16384" width="9.16015625" style="4" customWidth="1"/>
  </cols>
  <sheetData>
    <row r="1" spans="10:15" ht="27.75" customHeight="1">
      <c r="J1" s="87"/>
      <c r="K1" s="87"/>
      <c r="L1" s="87" t="s">
        <v>312</v>
      </c>
      <c r="M1" s="87"/>
      <c r="N1" s="87"/>
      <c r="O1" s="114"/>
    </row>
    <row r="2" spans="10:15" ht="93.75" customHeight="1">
      <c r="J2" s="121" t="s">
        <v>323</v>
      </c>
      <c r="K2" s="121"/>
      <c r="L2" s="121"/>
      <c r="M2" s="121"/>
      <c r="N2" s="121"/>
      <c r="O2" s="114"/>
    </row>
    <row r="3" spans="10:20" ht="27.75">
      <c r="J3" s="122"/>
      <c r="K3" s="122"/>
      <c r="L3" s="122"/>
      <c r="M3" s="122"/>
      <c r="N3" s="122"/>
      <c r="O3" s="114"/>
      <c r="P3" s="5"/>
      <c r="Q3" s="5"/>
      <c r="R3" s="5"/>
      <c r="S3" s="5"/>
      <c r="T3" s="5"/>
    </row>
    <row r="4" spans="10:20" ht="27.75">
      <c r="J4" s="98"/>
      <c r="K4" s="98"/>
      <c r="L4" s="98"/>
      <c r="M4" s="98"/>
      <c r="N4" s="98"/>
      <c r="O4" s="114"/>
      <c r="P4" s="5"/>
      <c r="Q4" s="5"/>
      <c r="R4" s="5"/>
      <c r="S4" s="5"/>
      <c r="T4" s="5"/>
    </row>
    <row r="5" spans="10:20" ht="27.75">
      <c r="J5" s="98"/>
      <c r="K5" s="98"/>
      <c r="L5" s="98"/>
      <c r="M5" s="98"/>
      <c r="N5" s="98"/>
      <c r="O5" s="114"/>
      <c r="P5" s="5"/>
      <c r="Q5" s="5"/>
      <c r="R5" s="5"/>
      <c r="S5" s="5"/>
      <c r="T5" s="5"/>
    </row>
    <row r="6" spans="10:20" ht="27.75">
      <c r="J6" s="98"/>
      <c r="K6" s="98"/>
      <c r="L6" s="98"/>
      <c r="M6" s="98"/>
      <c r="N6" s="98"/>
      <c r="O6" s="114"/>
      <c r="P6" s="5"/>
      <c r="Q6" s="5"/>
      <c r="R6" s="5"/>
      <c r="S6" s="5"/>
      <c r="T6" s="5"/>
    </row>
    <row r="7" spans="10:20" ht="20.25">
      <c r="J7" s="6"/>
      <c r="K7" s="6"/>
      <c r="L7" s="6"/>
      <c r="M7" s="6"/>
      <c r="N7" s="82"/>
      <c r="O7" s="114"/>
      <c r="P7" s="5"/>
      <c r="Q7" s="5"/>
      <c r="R7" s="5"/>
      <c r="S7" s="5"/>
      <c r="T7" s="5"/>
    </row>
    <row r="8" spans="14:20" ht="20.25">
      <c r="N8" s="82"/>
      <c r="O8" s="114"/>
      <c r="P8" s="5"/>
      <c r="Q8" s="5"/>
      <c r="R8" s="5"/>
      <c r="S8" s="5"/>
      <c r="T8" s="5"/>
    </row>
    <row r="9" spans="1:65" s="92" customFormat="1" ht="27">
      <c r="A9" s="88"/>
      <c r="B9" s="89"/>
      <c r="C9" s="89"/>
      <c r="D9" s="89"/>
      <c r="E9" s="88"/>
      <c r="F9" s="117" t="s">
        <v>293</v>
      </c>
      <c r="G9" s="117"/>
      <c r="H9" s="117"/>
      <c r="I9" s="117"/>
      <c r="J9" s="117"/>
      <c r="K9" s="117"/>
      <c r="L9" s="117"/>
      <c r="M9" s="117"/>
      <c r="N9" s="117"/>
      <c r="O9" s="114"/>
      <c r="P9" s="90"/>
      <c r="Q9" s="90"/>
      <c r="R9" s="90"/>
      <c r="S9" s="90"/>
      <c r="T9" s="90"/>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row>
    <row r="10" spans="1:65" s="92" customFormat="1" ht="27">
      <c r="A10" s="88"/>
      <c r="B10" s="89"/>
      <c r="C10" s="89"/>
      <c r="D10" s="89"/>
      <c r="E10" s="88"/>
      <c r="F10" s="117" t="s">
        <v>292</v>
      </c>
      <c r="G10" s="117"/>
      <c r="H10" s="117"/>
      <c r="I10" s="117"/>
      <c r="J10" s="117"/>
      <c r="K10" s="117"/>
      <c r="L10" s="117"/>
      <c r="M10" s="117"/>
      <c r="N10" s="117"/>
      <c r="O10" s="114"/>
      <c r="P10" s="90"/>
      <c r="Q10" s="90"/>
      <c r="R10" s="90"/>
      <c r="S10" s="90"/>
      <c r="T10" s="90"/>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row>
    <row r="11" spans="14:20" ht="20.25">
      <c r="N11" s="82"/>
      <c r="O11" s="114"/>
      <c r="P11" s="5"/>
      <c r="Q11" s="5"/>
      <c r="R11" s="5"/>
      <c r="S11" s="5"/>
      <c r="T11" s="5"/>
    </row>
    <row r="12" spans="14:20" ht="20.25">
      <c r="N12" s="82"/>
      <c r="O12" s="114"/>
      <c r="P12" s="7"/>
      <c r="Q12" s="7"/>
      <c r="R12" s="7"/>
      <c r="S12" s="7"/>
      <c r="T12" s="7"/>
    </row>
    <row r="13" spans="14:20" ht="22.5">
      <c r="N13" s="93" t="s">
        <v>311</v>
      </c>
      <c r="O13" s="114"/>
      <c r="P13" s="7"/>
      <c r="Q13" s="7"/>
      <c r="R13" s="7"/>
      <c r="S13" s="7"/>
      <c r="T13" s="7"/>
    </row>
    <row r="14" spans="1:65" s="96" customFormat="1" ht="105" customHeight="1">
      <c r="A14" s="94"/>
      <c r="B14" s="116" t="s">
        <v>214</v>
      </c>
      <c r="C14" s="116" t="s">
        <v>213</v>
      </c>
      <c r="D14" s="116" t="s">
        <v>146</v>
      </c>
      <c r="E14" s="116" t="s">
        <v>1</v>
      </c>
      <c r="F14" s="116" t="s">
        <v>310</v>
      </c>
      <c r="G14" s="124" t="s">
        <v>232</v>
      </c>
      <c r="H14" s="116" t="s">
        <v>218</v>
      </c>
      <c r="I14" s="116" t="s">
        <v>218</v>
      </c>
      <c r="J14" s="116" t="s">
        <v>219</v>
      </c>
      <c r="K14" s="116" t="s">
        <v>220</v>
      </c>
      <c r="L14" s="116" t="s">
        <v>220</v>
      </c>
      <c r="M14" s="116" t="s">
        <v>221</v>
      </c>
      <c r="N14" s="116" t="s">
        <v>221</v>
      </c>
      <c r="O14" s="114"/>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row>
    <row r="15" spans="1:65" s="96" customFormat="1" ht="20.25">
      <c r="A15" s="97"/>
      <c r="B15" s="116"/>
      <c r="C15" s="116"/>
      <c r="D15" s="116"/>
      <c r="E15" s="116"/>
      <c r="F15" s="116"/>
      <c r="G15" s="124"/>
      <c r="H15" s="116"/>
      <c r="I15" s="116"/>
      <c r="J15" s="116"/>
      <c r="K15" s="116"/>
      <c r="L15" s="116"/>
      <c r="M15" s="116"/>
      <c r="N15" s="116"/>
      <c r="O15" s="114"/>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row>
    <row r="16" spans="1:15" ht="23.25" customHeight="1">
      <c r="A16" s="54"/>
      <c r="B16" s="56"/>
      <c r="C16" s="56"/>
      <c r="D16" s="56"/>
      <c r="E16" s="56"/>
      <c r="F16" s="56">
        <v>1</v>
      </c>
      <c r="G16" s="110"/>
      <c r="H16" s="56"/>
      <c r="I16" s="56">
        <v>2</v>
      </c>
      <c r="J16" s="56">
        <v>3</v>
      </c>
      <c r="K16" s="56"/>
      <c r="L16" s="56">
        <v>4</v>
      </c>
      <c r="M16" s="56"/>
      <c r="N16" s="56">
        <v>5</v>
      </c>
      <c r="O16" s="114"/>
    </row>
    <row r="17" spans="1:65" s="21" customFormat="1" ht="27.75" customHeight="1">
      <c r="A17" s="20"/>
      <c r="B17" s="31" t="s">
        <v>35</v>
      </c>
      <c r="C17" s="31"/>
      <c r="D17" s="31"/>
      <c r="E17" s="68"/>
      <c r="F17" s="57" t="s">
        <v>121</v>
      </c>
      <c r="G17" s="58"/>
      <c r="H17" s="58"/>
      <c r="I17" s="57">
        <f aca="true" t="shared" si="0" ref="I17:I74">ROUND(H17/1000,1)</f>
        <v>0</v>
      </c>
      <c r="J17" s="73"/>
      <c r="K17" s="58"/>
      <c r="L17" s="57">
        <f aca="true" t="shared" si="1" ref="L17:L74">ROUND(K17/1000,1)</f>
        <v>0</v>
      </c>
      <c r="M17" s="59" t="e">
        <f>M18+M21+#REF!+M26+M27+M29+M31+M32+M19+M28</f>
        <v>#REF!</v>
      </c>
      <c r="N17" s="84">
        <f>N18+N21+N25+N26+N27+N29+N31+N32+N19+N28</f>
        <v>36431</v>
      </c>
      <c r="O17" s="114"/>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row>
    <row r="18" spans="1:65" s="19" customFormat="1" ht="38.25" customHeight="1">
      <c r="A18" s="18"/>
      <c r="B18" s="8" t="s">
        <v>37</v>
      </c>
      <c r="C18" s="8" t="s">
        <v>144</v>
      </c>
      <c r="D18" s="8" t="s">
        <v>145</v>
      </c>
      <c r="E18" s="15" t="s">
        <v>0</v>
      </c>
      <c r="F18" s="9" t="s">
        <v>36</v>
      </c>
      <c r="G18" s="9"/>
      <c r="H18" s="9"/>
      <c r="I18" s="57">
        <f t="shared" si="0"/>
        <v>0</v>
      </c>
      <c r="J18" s="62"/>
      <c r="K18" s="9"/>
      <c r="L18" s="57">
        <f t="shared" si="1"/>
        <v>0</v>
      </c>
      <c r="M18" s="10">
        <f>2000000+2500000</f>
        <v>4500000</v>
      </c>
      <c r="N18" s="108">
        <f aca="true" t="shared" si="2" ref="N18:N74">ROUND(M18/1000,1)</f>
        <v>4500</v>
      </c>
      <c r="O18" s="114"/>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s="19" customFormat="1" ht="27.75" customHeight="1">
      <c r="A19" s="18"/>
      <c r="B19" s="8" t="s">
        <v>38</v>
      </c>
      <c r="C19" s="8" t="s">
        <v>207</v>
      </c>
      <c r="D19" s="8" t="s">
        <v>206</v>
      </c>
      <c r="E19" s="15" t="s">
        <v>2</v>
      </c>
      <c r="F19" s="105" t="s">
        <v>298</v>
      </c>
      <c r="G19" s="105"/>
      <c r="H19" s="9"/>
      <c r="I19" s="57">
        <f t="shared" si="0"/>
        <v>0</v>
      </c>
      <c r="J19" s="62"/>
      <c r="K19" s="9"/>
      <c r="L19" s="57">
        <f t="shared" si="1"/>
        <v>0</v>
      </c>
      <c r="M19" s="10" t="e">
        <f>#REF!</f>
        <v>#REF!</v>
      </c>
      <c r="N19" s="108">
        <f>N20</f>
        <v>10</v>
      </c>
      <c r="O19" s="114"/>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s="19" customFormat="1" ht="27.75" customHeight="1">
      <c r="A20" s="18"/>
      <c r="B20" s="8"/>
      <c r="C20" s="8"/>
      <c r="D20" s="8"/>
      <c r="E20" s="15" t="s">
        <v>297</v>
      </c>
      <c r="F20" s="106" t="s">
        <v>299</v>
      </c>
      <c r="G20" s="105"/>
      <c r="H20" s="9"/>
      <c r="I20" s="57"/>
      <c r="J20" s="62"/>
      <c r="K20" s="9"/>
      <c r="L20" s="57"/>
      <c r="M20" s="10"/>
      <c r="N20" s="109">
        <v>10</v>
      </c>
      <c r="O20" s="114"/>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s="19" customFormat="1" ht="30.75" customHeight="1">
      <c r="A21" s="18"/>
      <c r="B21" s="8" t="s">
        <v>39</v>
      </c>
      <c r="C21" s="8" t="s">
        <v>178</v>
      </c>
      <c r="D21" s="8" t="s">
        <v>179</v>
      </c>
      <c r="E21" s="15" t="s">
        <v>5</v>
      </c>
      <c r="F21" s="9" t="s">
        <v>301</v>
      </c>
      <c r="G21" s="9"/>
      <c r="H21" s="9"/>
      <c r="I21" s="57">
        <f t="shared" si="0"/>
        <v>0</v>
      </c>
      <c r="J21" s="62"/>
      <c r="K21" s="9"/>
      <c r="L21" s="57">
        <f t="shared" si="1"/>
        <v>0</v>
      </c>
      <c r="M21" s="10" t="e">
        <f>#REF!+#REF!</f>
        <v>#REF!</v>
      </c>
      <c r="N21" s="108">
        <f>N22+N23</f>
        <v>100</v>
      </c>
      <c r="O21" s="114"/>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s="19" customFormat="1" ht="48.75" customHeight="1">
      <c r="A22" s="18"/>
      <c r="B22" s="8"/>
      <c r="C22" s="8"/>
      <c r="D22" s="8"/>
      <c r="E22" s="15" t="s">
        <v>5</v>
      </c>
      <c r="F22" s="12" t="s">
        <v>318</v>
      </c>
      <c r="G22" s="9"/>
      <c r="H22" s="9"/>
      <c r="I22" s="57"/>
      <c r="J22" s="62"/>
      <c r="K22" s="9"/>
      <c r="L22" s="57"/>
      <c r="M22" s="10"/>
      <c r="N22" s="109">
        <v>80</v>
      </c>
      <c r="O22" s="114"/>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s="19" customFormat="1" ht="30.75" customHeight="1">
      <c r="A23" s="18"/>
      <c r="B23" s="8"/>
      <c r="C23" s="8"/>
      <c r="D23" s="8"/>
      <c r="E23" s="15" t="s">
        <v>5</v>
      </c>
      <c r="F23" s="12" t="s">
        <v>300</v>
      </c>
      <c r="G23" s="9"/>
      <c r="H23" s="9"/>
      <c r="I23" s="57"/>
      <c r="J23" s="62"/>
      <c r="K23" s="9"/>
      <c r="L23" s="57"/>
      <c r="M23" s="10"/>
      <c r="N23" s="109">
        <v>20</v>
      </c>
      <c r="O23" s="114"/>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s="19" customFormat="1" ht="30.75" customHeight="1">
      <c r="A24" s="18"/>
      <c r="B24" s="8"/>
      <c r="C24" s="8"/>
      <c r="D24" s="8"/>
      <c r="E24" s="15"/>
      <c r="F24" s="9" t="s">
        <v>302</v>
      </c>
      <c r="G24" s="9"/>
      <c r="H24" s="9"/>
      <c r="I24" s="57"/>
      <c r="J24" s="62"/>
      <c r="K24" s="9"/>
      <c r="L24" s="57"/>
      <c r="M24" s="10"/>
      <c r="N24" s="108">
        <f>N25</f>
        <v>239</v>
      </c>
      <c r="O24" s="114"/>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s="21" customFormat="1" ht="46.5" customHeight="1">
      <c r="A25" s="20"/>
      <c r="B25" s="13" t="s">
        <v>41</v>
      </c>
      <c r="C25" s="13" t="s">
        <v>182</v>
      </c>
      <c r="D25" s="13" t="s">
        <v>181</v>
      </c>
      <c r="E25" s="13" t="s">
        <v>6</v>
      </c>
      <c r="F25" s="12" t="s">
        <v>40</v>
      </c>
      <c r="G25" s="12"/>
      <c r="H25" s="12"/>
      <c r="I25" s="57">
        <f t="shared" si="0"/>
        <v>0</v>
      </c>
      <c r="J25" s="74"/>
      <c r="K25" s="12"/>
      <c r="L25" s="57">
        <f t="shared" si="1"/>
        <v>0</v>
      </c>
      <c r="M25" s="16">
        <v>239000</v>
      </c>
      <c r="N25" s="109">
        <v>239</v>
      </c>
      <c r="O25" s="114"/>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row>
    <row r="26" spans="1:65" s="21" customFormat="1" ht="27.75" customHeight="1">
      <c r="A26" s="20"/>
      <c r="B26" s="15" t="s">
        <v>43</v>
      </c>
      <c r="C26" s="15" t="s">
        <v>183</v>
      </c>
      <c r="D26" s="15" t="s">
        <v>181</v>
      </c>
      <c r="E26" s="15" t="s">
        <v>7</v>
      </c>
      <c r="F26" s="9" t="s">
        <v>42</v>
      </c>
      <c r="G26" s="9"/>
      <c r="H26" s="9"/>
      <c r="I26" s="57">
        <f t="shared" si="0"/>
        <v>0</v>
      </c>
      <c r="J26" s="62"/>
      <c r="K26" s="9"/>
      <c r="L26" s="57">
        <f t="shared" si="1"/>
        <v>0</v>
      </c>
      <c r="M26" s="14">
        <v>39000</v>
      </c>
      <c r="N26" s="108">
        <f t="shared" si="2"/>
        <v>39</v>
      </c>
      <c r="O26" s="114"/>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row>
    <row r="27" spans="1:65" s="19" customFormat="1" ht="27.75" customHeight="1">
      <c r="A27" s="18"/>
      <c r="B27" s="15" t="s">
        <v>45</v>
      </c>
      <c r="C27" s="15" t="s">
        <v>188</v>
      </c>
      <c r="D27" s="15" t="s">
        <v>189</v>
      </c>
      <c r="E27" s="15" t="s">
        <v>8</v>
      </c>
      <c r="F27" s="9" t="s">
        <v>9</v>
      </c>
      <c r="G27" s="9"/>
      <c r="H27" s="9"/>
      <c r="I27" s="57">
        <f t="shared" si="0"/>
        <v>0</v>
      </c>
      <c r="J27" s="62"/>
      <c r="K27" s="9"/>
      <c r="L27" s="57">
        <f t="shared" si="1"/>
        <v>0</v>
      </c>
      <c r="M27" s="10">
        <v>2000000</v>
      </c>
      <c r="N27" s="108">
        <f t="shared" si="2"/>
        <v>2000</v>
      </c>
      <c r="O27" s="114"/>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s="19" customFormat="1" ht="27.75" customHeight="1">
      <c r="A28" s="18"/>
      <c r="B28" s="15" t="s">
        <v>47</v>
      </c>
      <c r="C28" s="15" t="s">
        <v>192</v>
      </c>
      <c r="D28" s="15" t="s">
        <v>193</v>
      </c>
      <c r="E28" s="15" t="s">
        <v>10</v>
      </c>
      <c r="F28" s="9" t="s">
        <v>46</v>
      </c>
      <c r="G28" s="9"/>
      <c r="H28" s="9"/>
      <c r="I28" s="57">
        <f t="shared" si="0"/>
        <v>0</v>
      </c>
      <c r="J28" s="62"/>
      <c r="K28" s="9"/>
      <c r="L28" s="57">
        <f t="shared" si="1"/>
        <v>0</v>
      </c>
      <c r="M28" s="10">
        <v>32000</v>
      </c>
      <c r="N28" s="108">
        <f t="shared" si="2"/>
        <v>32</v>
      </c>
      <c r="O28" s="114"/>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s="19" customFormat="1" ht="40.5">
      <c r="A29" s="18"/>
      <c r="B29" s="15" t="s">
        <v>48</v>
      </c>
      <c r="C29" s="15" t="s">
        <v>194</v>
      </c>
      <c r="D29" s="15" t="s">
        <v>185</v>
      </c>
      <c r="E29" s="15" t="s">
        <v>11</v>
      </c>
      <c r="F29" s="9" t="s">
        <v>290</v>
      </c>
      <c r="G29" s="9" t="s">
        <v>223</v>
      </c>
      <c r="H29" s="9"/>
      <c r="I29" s="57">
        <f t="shared" si="0"/>
        <v>0</v>
      </c>
      <c r="J29" s="62"/>
      <c r="K29" s="9"/>
      <c r="L29" s="57">
        <f t="shared" si="1"/>
        <v>0</v>
      </c>
      <c r="M29" s="10">
        <f>9100000+20000000</f>
        <v>29100000</v>
      </c>
      <c r="N29" s="108">
        <f>N30</f>
        <v>29100</v>
      </c>
      <c r="O29" s="114"/>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s="19" customFormat="1" ht="24.75" customHeight="1">
      <c r="A30" s="18"/>
      <c r="B30" s="15"/>
      <c r="C30" s="15"/>
      <c r="D30" s="15"/>
      <c r="E30" s="15"/>
      <c r="F30" s="12" t="s">
        <v>223</v>
      </c>
      <c r="G30" s="9"/>
      <c r="H30" s="9"/>
      <c r="I30" s="57">
        <f t="shared" si="0"/>
        <v>0</v>
      </c>
      <c r="J30" s="62"/>
      <c r="K30" s="9"/>
      <c r="L30" s="57">
        <f t="shared" si="1"/>
        <v>0</v>
      </c>
      <c r="M30" s="10">
        <v>29100000</v>
      </c>
      <c r="N30" s="109">
        <f t="shared" si="2"/>
        <v>29100</v>
      </c>
      <c r="O30" s="115"/>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s="19" customFormat="1" ht="39" customHeight="1">
      <c r="A31" s="18"/>
      <c r="B31" s="15" t="s">
        <v>50</v>
      </c>
      <c r="C31" s="15" t="s">
        <v>195</v>
      </c>
      <c r="D31" s="15" t="s">
        <v>196</v>
      </c>
      <c r="E31" s="15" t="s">
        <v>12</v>
      </c>
      <c r="F31" s="9" t="s">
        <v>49</v>
      </c>
      <c r="G31" s="9"/>
      <c r="H31" s="9"/>
      <c r="I31" s="57">
        <f t="shared" si="0"/>
        <v>0</v>
      </c>
      <c r="J31" s="62"/>
      <c r="K31" s="9"/>
      <c r="L31" s="57">
        <f t="shared" si="1"/>
        <v>0</v>
      </c>
      <c r="M31" s="10">
        <v>385000</v>
      </c>
      <c r="N31" s="108">
        <f t="shared" si="2"/>
        <v>385</v>
      </c>
      <c r="O31" s="115"/>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row>
    <row r="32" spans="1:65" s="19" customFormat="1" ht="27.75" customHeight="1">
      <c r="A32" s="18"/>
      <c r="B32" s="15" t="s">
        <v>51</v>
      </c>
      <c r="C32" s="15" t="s">
        <v>198</v>
      </c>
      <c r="D32" s="15" t="s">
        <v>197</v>
      </c>
      <c r="E32" s="15" t="s">
        <v>13</v>
      </c>
      <c r="F32" s="9" t="s">
        <v>298</v>
      </c>
      <c r="G32" s="9"/>
      <c r="H32" s="9"/>
      <c r="I32" s="57">
        <f t="shared" si="0"/>
        <v>0</v>
      </c>
      <c r="J32" s="62"/>
      <c r="K32" s="9"/>
      <c r="L32" s="57">
        <f t="shared" si="1"/>
        <v>0</v>
      </c>
      <c r="M32" s="10" t="e">
        <f>#REF!</f>
        <v>#REF!</v>
      </c>
      <c r="N32" s="108">
        <f>N33</f>
        <v>26</v>
      </c>
      <c r="O32" s="115"/>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row>
    <row r="33" spans="1:65" s="19" customFormat="1" ht="27.75" customHeight="1">
      <c r="A33" s="18"/>
      <c r="B33" s="15"/>
      <c r="C33" s="15"/>
      <c r="D33" s="15"/>
      <c r="E33" s="15" t="s">
        <v>13</v>
      </c>
      <c r="F33" s="12" t="s">
        <v>303</v>
      </c>
      <c r="G33" s="9"/>
      <c r="H33" s="9"/>
      <c r="I33" s="57"/>
      <c r="J33" s="62"/>
      <c r="K33" s="9"/>
      <c r="L33" s="57"/>
      <c r="M33" s="10"/>
      <c r="N33" s="109">
        <v>26</v>
      </c>
      <c r="O33" s="115"/>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row>
    <row r="34" spans="1:65" s="21" customFormat="1" ht="27.75" customHeight="1">
      <c r="A34" s="20"/>
      <c r="B34" s="13" t="s">
        <v>222</v>
      </c>
      <c r="C34" s="13"/>
      <c r="D34" s="13"/>
      <c r="E34" s="70"/>
      <c r="F34" s="37" t="s">
        <v>52</v>
      </c>
      <c r="G34" s="60"/>
      <c r="H34" s="60"/>
      <c r="I34" s="57">
        <f t="shared" si="0"/>
        <v>0</v>
      </c>
      <c r="J34" s="73"/>
      <c r="K34" s="60"/>
      <c r="L34" s="57">
        <f t="shared" si="1"/>
        <v>0</v>
      </c>
      <c r="M34" s="59">
        <f>M35+M36+M37+M38+M39+M40+M41+M42+M43</f>
        <v>15831460</v>
      </c>
      <c r="N34" s="84">
        <f>N35+N36+N37+N38+N39+N40+N41+N42+N43</f>
        <v>15831.4</v>
      </c>
      <c r="O34" s="115"/>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row>
    <row r="35" spans="1:65" s="19" customFormat="1" ht="45.75" customHeight="1">
      <c r="A35" s="18"/>
      <c r="B35" s="8" t="s">
        <v>60</v>
      </c>
      <c r="C35" s="8" t="s">
        <v>144</v>
      </c>
      <c r="D35" s="8" t="s">
        <v>145</v>
      </c>
      <c r="E35" s="15" t="s">
        <v>0</v>
      </c>
      <c r="F35" s="9" t="s">
        <v>36</v>
      </c>
      <c r="G35" s="9"/>
      <c r="H35" s="9"/>
      <c r="I35" s="57">
        <f t="shared" si="0"/>
        <v>0</v>
      </c>
      <c r="J35" s="62"/>
      <c r="K35" s="9"/>
      <c r="L35" s="57">
        <f t="shared" si="1"/>
        <v>0</v>
      </c>
      <c r="M35" s="10">
        <v>26000</v>
      </c>
      <c r="N35" s="108">
        <f t="shared" si="2"/>
        <v>26</v>
      </c>
      <c r="O35" s="115"/>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row>
    <row r="36" spans="1:65" s="19" customFormat="1" ht="28.5" customHeight="1">
      <c r="A36" s="18"/>
      <c r="B36" s="8" t="s">
        <v>61</v>
      </c>
      <c r="C36" s="8" t="s">
        <v>147</v>
      </c>
      <c r="D36" s="8" t="s">
        <v>148</v>
      </c>
      <c r="E36" s="15" t="s">
        <v>14</v>
      </c>
      <c r="F36" s="9" t="s">
        <v>53</v>
      </c>
      <c r="G36" s="9"/>
      <c r="H36" s="9"/>
      <c r="I36" s="57">
        <f t="shared" si="0"/>
        <v>0</v>
      </c>
      <c r="J36" s="62"/>
      <c r="K36" s="9"/>
      <c r="L36" s="57">
        <f t="shared" si="1"/>
        <v>0</v>
      </c>
      <c r="M36" s="10">
        <v>4227000</v>
      </c>
      <c r="N36" s="108">
        <f t="shared" si="2"/>
        <v>4227</v>
      </c>
      <c r="O36" s="115"/>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row>
    <row r="37" spans="1:65" s="19" customFormat="1" ht="66.75" customHeight="1">
      <c r="A37" s="18"/>
      <c r="B37" s="8" t="s">
        <v>62</v>
      </c>
      <c r="C37" s="8" t="s">
        <v>149</v>
      </c>
      <c r="D37" s="8" t="s">
        <v>150</v>
      </c>
      <c r="E37" s="15" t="s">
        <v>15</v>
      </c>
      <c r="F37" s="9" t="s">
        <v>54</v>
      </c>
      <c r="G37" s="9"/>
      <c r="H37" s="9"/>
      <c r="I37" s="57">
        <f t="shared" si="0"/>
        <v>0</v>
      </c>
      <c r="J37" s="62"/>
      <c r="K37" s="9"/>
      <c r="L37" s="57">
        <f t="shared" si="1"/>
        <v>0</v>
      </c>
      <c r="M37" s="10">
        <f>6800000+11000</f>
        <v>6811000</v>
      </c>
      <c r="N37" s="108">
        <f t="shared" si="2"/>
        <v>6811</v>
      </c>
      <c r="O37" s="115"/>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row>
    <row r="38" spans="1:65" s="19" customFormat="1" ht="69.75" customHeight="1">
      <c r="A38" s="18"/>
      <c r="B38" s="8" t="s">
        <v>63</v>
      </c>
      <c r="C38" s="8" t="s">
        <v>152</v>
      </c>
      <c r="D38" s="8" t="s">
        <v>153</v>
      </c>
      <c r="E38" s="15" t="s">
        <v>16</v>
      </c>
      <c r="F38" s="9" t="s">
        <v>55</v>
      </c>
      <c r="G38" s="9"/>
      <c r="H38" s="9"/>
      <c r="I38" s="57">
        <f t="shared" si="0"/>
        <v>0</v>
      </c>
      <c r="J38" s="62"/>
      <c r="K38" s="9"/>
      <c r="L38" s="57">
        <f t="shared" si="1"/>
        <v>0</v>
      </c>
      <c r="M38" s="10">
        <v>150000</v>
      </c>
      <c r="N38" s="108">
        <f t="shared" si="2"/>
        <v>150</v>
      </c>
      <c r="O38" s="115"/>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s="19" customFormat="1" ht="32.25" customHeight="1">
      <c r="A39" s="18"/>
      <c r="B39" s="8" t="s">
        <v>64</v>
      </c>
      <c r="C39" s="8" t="s">
        <v>154</v>
      </c>
      <c r="D39" s="8" t="s">
        <v>155</v>
      </c>
      <c r="E39" s="15" t="s">
        <v>17</v>
      </c>
      <c r="F39" s="9" t="s">
        <v>56</v>
      </c>
      <c r="G39" s="9"/>
      <c r="H39" s="9"/>
      <c r="I39" s="57">
        <f t="shared" si="0"/>
        <v>0</v>
      </c>
      <c r="J39" s="62"/>
      <c r="K39" s="9"/>
      <c r="L39" s="57">
        <f t="shared" si="1"/>
        <v>0</v>
      </c>
      <c r="M39" s="10">
        <v>600000</v>
      </c>
      <c r="N39" s="108">
        <f t="shared" si="2"/>
        <v>600</v>
      </c>
      <c r="O39" s="115"/>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s="19" customFormat="1" ht="28.5" customHeight="1">
      <c r="A40" s="18"/>
      <c r="B40" s="8" t="s">
        <v>65</v>
      </c>
      <c r="C40" s="8" t="s">
        <v>156</v>
      </c>
      <c r="D40" s="8" t="s">
        <v>157</v>
      </c>
      <c r="E40" s="15" t="s">
        <v>18</v>
      </c>
      <c r="F40" s="9" t="s">
        <v>57</v>
      </c>
      <c r="G40" s="9"/>
      <c r="H40" s="9"/>
      <c r="I40" s="57">
        <f t="shared" si="0"/>
        <v>0</v>
      </c>
      <c r="J40" s="62"/>
      <c r="K40" s="9"/>
      <c r="L40" s="57">
        <f t="shared" si="1"/>
        <v>0</v>
      </c>
      <c r="M40" s="10">
        <v>23000</v>
      </c>
      <c r="N40" s="108">
        <f t="shared" si="2"/>
        <v>23</v>
      </c>
      <c r="O40" s="115"/>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row>
    <row r="41" spans="1:65" s="19" customFormat="1" ht="27.75" customHeight="1">
      <c r="A41" s="18"/>
      <c r="B41" s="8" t="s">
        <v>66</v>
      </c>
      <c r="C41" s="8" t="s">
        <v>158</v>
      </c>
      <c r="D41" s="8" t="s">
        <v>157</v>
      </c>
      <c r="E41" s="15" t="s">
        <v>19</v>
      </c>
      <c r="F41" s="9" t="s">
        <v>58</v>
      </c>
      <c r="G41" s="9"/>
      <c r="H41" s="9"/>
      <c r="I41" s="57">
        <f t="shared" si="0"/>
        <v>0</v>
      </c>
      <c r="J41" s="62"/>
      <c r="K41" s="9"/>
      <c r="L41" s="57">
        <f t="shared" si="1"/>
        <v>0</v>
      </c>
      <c r="M41" s="10">
        <v>50000</v>
      </c>
      <c r="N41" s="108">
        <f t="shared" si="2"/>
        <v>50</v>
      </c>
      <c r="O41" s="115"/>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row>
    <row r="42" spans="1:65" s="19" customFormat="1" ht="27.75" customHeight="1">
      <c r="A42" s="18"/>
      <c r="B42" s="8" t="s">
        <v>67</v>
      </c>
      <c r="C42" s="8" t="s">
        <v>159</v>
      </c>
      <c r="D42" s="8" t="s">
        <v>157</v>
      </c>
      <c r="E42" s="15" t="s">
        <v>20</v>
      </c>
      <c r="F42" s="9" t="s">
        <v>59</v>
      </c>
      <c r="G42" s="9"/>
      <c r="H42" s="9"/>
      <c r="I42" s="57">
        <f t="shared" si="0"/>
        <v>0</v>
      </c>
      <c r="J42" s="62"/>
      <c r="K42" s="9"/>
      <c r="L42" s="57">
        <f t="shared" si="1"/>
        <v>0</v>
      </c>
      <c r="M42" s="10">
        <v>150000</v>
      </c>
      <c r="N42" s="108">
        <f t="shared" si="2"/>
        <v>150</v>
      </c>
      <c r="O42" s="115"/>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row>
    <row r="43" spans="1:65" s="21" customFormat="1" ht="27.75" customHeight="1">
      <c r="A43" s="20"/>
      <c r="B43" s="8" t="s">
        <v>205</v>
      </c>
      <c r="C43" s="8" t="s">
        <v>190</v>
      </c>
      <c r="D43" s="8" t="s">
        <v>191</v>
      </c>
      <c r="E43" s="15" t="s">
        <v>32</v>
      </c>
      <c r="F43" s="9" t="s">
        <v>103</v>
      </c>
      <c r="G43" s="9"/>
      <c r="H43" s="9"/>
      <c r="I43" s="57">
        <f t="shared" si="0"/>
        <v>0</v>
      </c>
      <c r="J43" s="62"/>
      <c r="K43" s="9"/>
      <c r="L43" s="57">
        <f t="shared" si="1"/>
        <v>0</v>
      </c>
      <c r="M43" s="10">
        <v>3794460</v>
      </c>
      <c r="N43" s="108">
        <v>3794.4</v>
      </c>
      <c r="O43" s="115"/>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row>
    <row r="44" spans="1:65" s="21" customFormat="1" ht="30" customHeight="1">
      <c r="A44" s="20"/>
      <c r="B44" s="31" t="s">
        <v>224</v>
      </c>
      <c r="C44" s="8"/>
      <c r="D44" s="8"/>
      <c r="E44" s="70"/>
      <c r="F44" s="37" t="s">
        <v>68</v>
      </c>
      <c r="G44" s="60"/>
      <c r="H44" s="60"/>
      <c r="I44" s="57">
        <f t="shared" si="0"/>
        <v>0</v>
      </c>
      <c r="J44" s="73"/>
      <c r="K44" s="60"/>
      <c r="L44" s="57">
        <f t="shared" si="1"/>
        <v>0</v>
      </c>
      <c r="M44" s="59">
        <f>M45+M46+M47+M48+M49+M50</f>
        <v>29113000</v>
      </c>
      <c r="N44" s="84">
        <f>N45+N46+N47+N48+N49+N50</f>
        <v>29113</v>
      </c>
      <c r="O44" s="115"/>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row>
    <row r="45" spans="1:65" s="19" customFormat="1" ht="41.25" customHeight="1">
      <c r="A45" s="18"/>
      <c r="B45" s="8" t="s">
        <v>69</v>
      </c>
      <c r="C45" s="8" t="s">
        <v>144</v>
      </c>
      <c r="D45" s="8" t="s">
        <v>145</v>
      </c>
      <c r="E45" s="15" t="s">
        <v>0</v>
      </c>
      <c r="F45" s="9" t="s">
        <v>36</v>
      </c>
      <c r="G45" s="9"/>
      <c r="H45" s="9"/>
      <c r="I45" s="57">
        <f t="shared" si="0"/>
        <v>0</v>
      </c>
      <c r="J45" s="62"/>
      <c r="K45" s="9"/>
      <c r="L45" s="57">
        <f t="shared" si="1"/>
        <v>0</v>
      </c>
      <c r="M45" s="10">
        <v>13000</v>
      </c>
      <c r="N45" s="108">
        <f t="shared" si="2"/>
        <v>13</v>
      </c>
      <c r="O45" s="115"/>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row>
    <row r="46" spans="1:65" s="19" customFormat="1" ht="30.75" customHeight="1">
      <c r="A46" s="18"/>
      <c r="B46" s="8" t="s">
        <v>71</v>
      </c>
      <c r="C46" s="8" t="s">
        <v>160</v>
      </c>
      <c r="D46" s="8" t="s">
        <v>161</v>
      </c>
      <c r="E46" s="15" t="s">
        <v>21</v>
      </c>
      <c r="F46" s="9" t="s">
        <v>70</v>
      </c>
      <c r="G46" s="9"/>
      <c r="H46" s="9"/>
      <c r="I46" s="57">
        <f t="shared" si="0"/>
        <v>0</v>
      </c>
      <c r="J46" s="62"/>
      <c r="K46" s="9"/>
      <c r="L46" s="57">
        <f t="shared" si="1"/>
        <v>0</v>
      </c>
      <c r="M46" s="10">
        <v>22150000</v>
      </c>
      <c r="N46" s="108">
        <f t="shared" si="2"/>
        <v>22150</v>
      </c>
      <c r="O46" s="115"/>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row>
    <row r="47" spans="1:65" s="19" customFormat="1" ht="30.75" customHeight="1">
      <c r="A47" s="18"/>
      <c r="B47" s="8" t="s">
        <v>73</v>
      </c>
      <c r="C47" s="8" t="s">
        <v>162</v>
      </c>
      <c r="D47" s="8" t="s">
        <v>163</v>
      </c>
      <c r="E47" s="15" t="s">
        <v>22</v>
      </c>
      <c r="F47" s="9" t="s">
        <v>72</v>
      </c>
      <c r="G47" s="9"/>
      <c r="H47" s="9"/>
      <c r="I47" s="57">
        <f t="shared" si="0"/>
        <v>0</v>
      </c>
      <c r="J47" s="62"/>
      <c r="K47" s="9"/>
      <c r="L47" s="57">
        <f t="shared" si="1"/>
        <v>0</v>
      </c>
      <c r="M47" s="10">
        <v>3500000</v>
      </c>
      <c r="N47" s="108">
        <f t="shared" si="2"/>
        <v>3500</v>
      </c>
      <c r="O47" s="115"/>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s="19" customFormat="1" ht="30.75" customHeight="1">
      <c r="A48" s="18"/>
      <c r="B48" s="8" t="s">
        <v>75</v>
      </c>
      <c r="C48" s="8" t="s">
        <v>164</v>
      </c>
      <c r="D48" s="8" t="s">
        <v>165</v>
      </c>
      <c r="E48" s="15" t="s">
        <v>23</v>
      </c>
      <c r="F48" s="9" t="s">
        <v>74</v>
      </c>
      <c r="G48" s="9"/>
      <c r="H48" s="9"/>
      <c r="I48" s="57">
        <f t="shared" si="0"/>
        <v>0</v>
      </c>
      <c r="J48" s="62"/>
      <c r="K48" s="9"/>
      <c r="L48" s="57">
        <f t="shared" si="1"/>
        <v>0</v>
      </c>
      <c r="M48" s="10">
        <v>1000000</v>
      </c>
      <c r="N48" s="108">
        <f t="shared" si="2"/>
        <v>1000</v>
      </c>
      <c r="O48" s="115"/>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s="19" customFormat="1" ht="30.75" customHeight="1">
      <c r="A49" s="18"/>
      <c r="B49" s="8" t="s">
        <v>77</v>
      </c>
      <c r="C49" s="8" t="s">
        <v>166</v>
      </c>
      <c r="D49" s="8" t="s">
        <v>167</v>
      </c>
      <c r="E49" s="15" t="s">
        <v>24</v>
      </c>
      <c r="F49" s="9" t="s">
        <v>76</v>
      </c>
      <c r="G49" s="9"/>
      <c r="H49" s="9"/>
      <c r="I49" s="57">
        <f t="shared" si="0"/>
        <v>0</v>
      </c>
      <c r="J49" s="62"/>
      <c r="K49" s="9"/>
      <c r="L49" s="57">
        <f t="shared" si="1"/>
        <v>0</v>
      </c>
      <c r="M49" s="10">
        <v>1250000</v>
      </c>
      <c r="N49" s="108">
        <f t="shared" si="2"/>
        <v>1250</v>
      </c>
      <c r="O49" s="115"/>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row>
    <row r="50" spans="1:65" s="21" customFormat="1" ht="30.75" customHeight="1">
      <c r="A50" s="20"/>
      <c r="B50" s="8" t="s">
        <v>204</v>
      </c>
      <c r="C50" s="8" t="s">
        <v>190</v>
      </c>
      <c r="D50" s="8" t="s">
        <v>191</v>
      </c>
      <c r="E50" s="15" t="s">
        <v>32</v>
      </c>
      <c r="F50" s="9" t="s">
        <v>103</v>
      </c>
      <c r="G50" s="9"/>
      <c r="H50" s="9"/>
      <c r="I50" s="57">
        <f t="shared" si="0"/>
        <v>0</v>
      </c>
      <c r="J50" s="62"/>
      <c r="K50" s="9"/>
      <c r="L50" s="57">
        <f t="shared" si="1"/>
        <v>0</v>
      </c>
      <c r="M50" s="10">
        <v>1200000</v>
      </c>
      <c r="N50" s="108">
        <f t="shared" si="2"/>
        <v>1200</v>
      </c>
      <c r="O50" s="115"/>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row>
    <row r="51" spans="1:65" s="21" customFormat="1" ht="26.25" customHeight="1">
      <c r="A51" s="20"/>
      <c r="B51" s="31" t="s">
        <v>78</v>
      </c>
      <c r="C51" s="31"/>
      <c r="D51" s="31"/>
      <c r="E51" s="70"/>
      <c r="F51" s="37" t="s">
        <v>128</v>
      </c>
      <c r="G51" s="60"/>
      <c r="H51" s="60"/>
      <c r="I51" s="57">
        <f t="shared" si="0"/>
        <v>0</v>
      </c>
      <c r="J51" s="73"/>
      <c r="K51" s="60"/>
      <c r="L51" s="57">
        <f t="shared" si="1"/>
        <v>0</v>
      </c>
      <c r="M51" s="59">
        <f>M52+M53+M55+M57+M60</f>
        <v>1567500</v>
      </c>
      <c r="N51" s="84">
        <f>N52+N53+N55+N57+N60</f>
        <v>1567.5</v>
      </c>
      <c r="O51" s="115"/>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row>
    <row r="52" spans="1:65" s="19" customFormat="1" ht="45" customHeight="1">
      <c r="A52" s="18"/>
      <c r="B52" s="8" t="s">
        <v>79</v>
      </c>
      <c r="C52" s="8" t="s">
        <v>144</v>
      </c>
      <c r="D52" s="8" t="s">
        <v>145</v>
      </c>
      <c r="E52" s="15" t="s">
        <v>0</v>
      </c>
      <c r="F52" s="9" t="s">
        <v>36</v>
      </c>
      <c r="G52" s="9"/>
      <c r="H52" s="9"/>
      <c r="I52" s="57">
        <f t="shared" si="0"/>
        <v>0</v>
      </c>
      <c r="J52" s="62"/>
      <c r="K52" s="9"/>
      <c r="L52" s="57">
        <f t="shared" si="1"/>
        <v>0</v>
      </c>
      <c r="M52" s="10">
        <v>250000</v>
      </c>
      <c r="N52" s="83">
        <f t="shared" si="2"/>
        <v>250</v>
      </c>
      <c r="O52" s="115"/>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1:65" s="25" customFormat="1" ht="133.5" customHeight="1">
      <c r="A53" s="63"/>
      <c r="B53" s="22">
        <v>1513030</v>
      </c>
      <c r="C53" s="22">
        <v>3030</v>
      </c>
      <c r="D53" s="22">
        <v>1030</v>
      </c>
      <c r="F53" s="9" t="s">
        <v>304</v>
      </c>
      <c r="G53" s="9"/>
      <c r="H53" s="9"/>
      <c r="I53" s="57">
        <f t="shared" si="0"/>
        <v>0</v>
      </c>
      <c r="J53" s="62"/>
      <c r="K53" s="9"/>
      <c r="L53" s="57">
        <f t="shared" si="1"/>
        <v>0</v>
      </c>
      <c r="M53" s="23">
        <f>M54</f>
        <v>150000</v>
      </c>
      <c r="N53" s="83">
        <f>N54</f>
        <v>150</v>
      </c>
      <c r="O53" s="115"/>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row>
    <row r="54" spans="1:15" s="11" customFormat="1" ht="174.75" customHeight="1">
      <c r="A54" s="26"/>
      <c r="B54" s="22">
        <v>1513031</v>
      </c>
      <c r="C54" s="22">
        <v>3031</v>
      </c>
      <c r="D54" s="22">
        <v>1030</v>
      </c>
      <c r="E54" s="13" t="s">
        <v>135</v>
      </c>
      <c r="F54" s="12" t="s">
        <v>138</v>
      </c>
      <c r="G54" s="12"/>
      <c r="H54" s="12"/>
      <c r="I54" s="57">
        <f t="shared" si="0"/>
        <v>0</v>
      </c>
      <c r="J54" s="74"/>
      <c r="K54" s="12"/>
      <c r="L54" s="57">
        <f t="shared" si="1"/>
        <v>0</v>
      </c>
      <c r="M54" s="27">
        <v>150000</v>
      </c>
      <c r="N54" s="104">
        <f t="shared" si="2"/>
        <v>150</v>
      </c>
      <c r="O54" s="115"/>
    </row>
    <row r="55" spans="1:65" s="19" customFormat="1" ht="45" customHeight="1">
      <c r="A55" s="18"/>
      <c r="B55" s="22">
        <v>1513100</v>
      </c>
      <c r="C55" s="22">
        <v>3100</v>
      </c>
      <c r="D55" s="22"/>
      <c r="E55" s="25"/>
      <c r="F55" s="9" t="s">
        <v>305</v>
      </c>
      <c r="G55" s="9"/>
      <c r="H55" s="9"/>
      <c r="I55" s="57">
        <f t="shared" si="0"/>
        <v>0</v>
      </c>
      <c r="J55" s="62"/>
      <c r="K55" s="9"/>
      <c r="L55" s="57">
        <f t="shared" si="1"/>
        <v>0</v>
      </c>
      <c r="M55" s="23">
        <f>M56</f>
        <v>10000</v>
      </c>
      <c r="N55" s="83">
        <f>N56</f>
        <v>10</v>
      </c>
      <c r="O55" s="115"/>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s="21" customFormat="1" ht="45" customHeight="1">
      <c r="A56" s="20"/>
      <c r="B56" s="28">
        <v>1513104</v>
      </c>
      <c r="C56" s="28">
        <v>3104</v>
      </c>
      <c r="D56" s="28">
        <v>1020</v>
      </c>
      <c r="E56" s="13" t="s">
        <v>25</v>
      </c>
      <c r="F56" s="12" t="s">
        <v>80</v>
      </c>
      <c r="G56" s="12"/>
      <c r="H56" s="12"/>
      <c r="I56" s="57">
        <f t="shared" si="0"/>
        <v>0</v>
      </c>
      <c r="J56" s="74"/>
      <c r="K56" s="12"/>
      <c r="L56" s="57">
        <f t="shared" si="1"/>
        <v>0</v>
      </c>
      <c r="M56" s="29">
        <v>10000</v>
      </c>
      <c r="N56" s="104">
        <f t="shared" si="2"/>
        <v>10</v>
      </c>
      <c r="O56" s="115"/>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row>
    <row r="57" spans="1:65" s="19" customFormat="1" ht="31.5" customHeight="1">
      <c r="A57" s="18"/>
      <c r="B57" s="22">
        <v>1513300</v>
      </c>
      <c r="C57" s="22">
        <v>3300</v>
      </c>
      <c r="D57" s="22">
        <v>1090</v>
      </c>
      <c r="E57" s="15" t="s">
        <v>26</v>
      </c>
      <c r="F57" s="9" t="s">
        <v>306</v>
      </c>
      <c r="G57" s="9"/>
      <c r="H57" s="9"/>
      <c r="I57" s="57">
        <f t="shared" si="0"/>
        <v>0</v>
      </c>
      <c r="J57" s="62"/>
      <c r="K57" s="9"/>
      <c r="L57" s="57">
        <f t="shared" si="1"/>
        <v>0</v>
      </c>
      <c r="M57" s="10">
        <f>M58+M59</f>
        <v>857500</v>
      </c>
      <c r="N57" s="83">
        <f>N58+N59</f>
        <v>857.5</v>
      </c>
      <c r="O57" s="115"/>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row>
    <row r="58" spans="1:65" s="19" customFormat="1" ht="30.75" customHeight="1">
      <c r="A58" s="18"/>
      <c r="B58" s="13" t="s">
        <v>81</v>
      </c>
      <c r="C58" s="13" t="s">
        <v>208</v>
      </c>
      <c r="D58" s="13" t="s">
        <v>154</v>
      </c>
      <c r="E58" s="13" t="s">
        <v>26</v>
      </c>
      <c r="F58" s="12" t="s">
        <v>123</v>
      </c>
      <c r="G58" s="12"/>
      <c r="H58" s="12"/>
      <c r="I58" s="57">
        <f t="shared" si="0"/>
        <v>0</v>
      </c>
      <c r="J58" s="74"/>
      <c r="K58" s="12"/>
      <c r="L58" s="57">
        <f t="shared" si="1"/>
        <v>0</v>
      </c>
      <c r="M58" s="29">
        <v>257500</v>
      </c>
      <c r="N58" s="104">
        <f t="shared" si="2"/>
        <v>257.5</v>
      </c>
      <c r="O58" s="115"/>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1:65" s="19" customFormat="1" ht="45" customHeight="1">
      <c r="A59" s="18"/>
      <c r="B59" s="13" t="s">
        <v>127</v>
      </c>
      <c r="C59" s="13" t="s">
        <v>209</v>
      </c>
      <c r="D59" s="13" t="s">
        <v>154</v>
      </c>
      <c r="E59" s="13" t="s">
        <v>26</v>
      </c>
      <c r="F59" s="12" t="s">
        <v>319</v>
      </c>
      <c r="G59" s="12"/>
      <c r="H59" s="12"/>
      <c r="I59" s="57">
        <f t="shared" si="0"/>
        <v>0</v>
      </c>
      <c r="J59" s="74"/>
      <c r="K59" s="12"/>
      <c r="L59" s="57">
        <f t="shared" si="1"/>
        <v>0</v>
      </c>
      <c r="M59" s="29">
        <v>600000</v>
      </c>
      <c r="N59" s="104">
        <f t="shared" si="2"/>
        <v>600</v>
      </c>
      <c r="O59" s="115"/>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row>
    <row r="60" spans="1:65" s="21" customFormat="1" ht="30" customHeight="1">
      <c r="A60" s="20"/>
      <c r="B60" s="8" t="s">
        <v>203</v>
      </c>
      <c r="C60" s="8" t="s">
        <v>190</v>
      </c>
      <c r="D60" s="8" t="s">
        <v>191</v>
      </c>
      <c r="E60" s="15" t="s">
        <v>32</v>
      </c>
      <c r="F60" s="9" t="s">
        <v>103</v>
      </c>
      <c r="G60" s="9"/>
      <c r="H60" s="9"/>
      <c r="I60" s="57">
        <f t="shared" si="0"/>
        <v>0</v>
      </c>
      <c r="J60" s="62"/>
      <c r="K60" s="9"/>
      <c r="L60" s="57">
        <f t="shared" si="1"/>
        <v>0</v>
      </c>
      <c r="M60" s="10">
        <v>300000</v>
      </c>
      <c r="N60" s="83">
        <f t="shared" si="2"/>
        <v>300</v>
      </c>
      <c r="O60" s="115"/>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row>
    <row r="61" spans="1:65" s="21" customFormat="1" ht="35.25" customHeight="1">
      <c r="A61" s="20"/>
      <c r="B61" s="13" t="s">
        <v>82</v>
      </c>
      <c r="C61" s="13"/>
      <c r="D61" s="13"/>
      <c r="E61" s="70"/>
      <c r="F61" s="37" t="s">
        <v>83</v>
      </c>
      <c r="G61" s="60"/>
      <c r="H61" s="60"/>
      <c r="I61" s="57">
        <f t="shared" si="0"/>
        <v>0</v>
      </c>
      <c r="J61" s="73"/>
      <c r="K61" s="60"/>
      <c r="L61" s="57">
        <f t="shared" si="1"/>
        <v>0</v>
      </c>
      <c r="M61" s="59">
        <f>M62</f>
        <v>26000</v>
      </c>
      <c r="N61" s="84">
        <f>N62</f>
        <v>26</v>
      </c>
      <c r="O61" s="115"/>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row>
    <row r="62" spans="1:65" s="19" customFormat="1" ht="42" customHeight="1">
      <c r="A62" s="18"/>
      <c r="B62" s="8" t="s">
        <v>84</v>
      </c>
      <c r="C62" s="8" t="s">
        <v>144</v>
      </c>
      <c r="D62" s="8" t="s">
        <v>145</v>
      </c>
      <c r="E62" s="15" t="s">
        <v>0</v>
      </c>
      <c r="F62" s="9" t="s">
        <v>36</v>
      </c>
      <c r="G62" s="9"/>
      <c r="H62" s="9"/>
      <c r="I62" s="57">
        <f t="shared" si="0"/>
        <v>0</v>
      </c>
      <c r="J62" s="62"/>
      <c r="K62" s="9"/>
      <c r="L62" s="57">
        <f t="shared" si="1"/>
        <v>0</v>
      </c>
      <c r="M62" s="10">
        <v>26000</v>
      </c>
      <c r="N62" s="83">
        <f t="shared" si="2"/>
        <v>26</v>
      </c>
      <c r="O62" s="115"/>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row>
    <row r="63" spans="1:65" s="21" customFormat="1" ht="29.25" customHeight="1">
      <c r="A63" s="20"/>
      <c r="B63" s="31" t="s">
        <v>86</v>
      </c>
      <c r="C63" s="31"/>
      <c r="D63" s="31"/>
      <c r="E63" s="70"/>
      <c r="F63" s="37" t="s">
        <v>85</v>
      </c>
      <c r="G63" s="60"/>
      <c r="H63" s="60"/>
      <c r="I63" s="57">
        <f t="shared" si="0"/>
        <v>0</v>
      </c>
      <c r="J63" s="73"/>
      <c r="K63" s="60"/>
      <c r="L63" s="57">
        <f t="shared" si="1"/>
        <v>0</v>
      </c>
      <c r="M63" s="59">
        <f>M64+M65+M66+M67+M69</f>
        <v>2351000</v>
      </c>
      <c r="N63" s="84">
        <f>N64+N65+N66+N67+N69</f>
        <v>2351</v>
      </c>
      <c r="O63" s="115"/>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row>
    <row r="64" spans="1:65" s="19" customFormat="1" ht="48" customHeight="1">
      <c r="A64" s="18"/>
      <c r="B64" s="8" t="s">
        <v>87</v>
      </c>
      <c r="C64" s="8" t="s">
        <v>144</v>
      </c>
      <c r="D64" s="8" t="s">
        <v>145</v>
      </c>
      <c r="E64" s="15" t="s">
        <v>0</v>
      </c>
      <c r="F64" s="9" t="s">
        <v>36</v>
      </c>
      <c r="G64" s="9"/>
      <c r="H64" s="30"/>
      <c r="I64" s="57">
        <f t="shared" si="0"/>
        <v>0</v>
      </c>
      <c r="J64" s="62"/>
      <c r="K64" s="9"/>
      <c r="L64" s="57">
        <f t="shared" si="1"/>
        <v>0</v>
      </c>
      <c r="M64" s="10">
        <v>13000</v>
      </c>
      <c r="N64" s="83">
        <f t="shared" si="2"/>
        <v>13</v>
      </c>
      <c r="O64" s="115"/>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row>
    <row r="65" spans="1:65" s="19" customFormat="1" ht="30.75" customHeight="1">
      <c r="A65" s="18"/>
      <c r="B65" s="8" t="s">
        <v>89</v>
      </c>
      <c r="C65" s="8" t="s">
        <v>175</v>
      </c>
      <c r="D65" s="8" t="s">
        <v>176</v>
      </c>
      <c r="E65" s="15" t="s">
        <v>27</v>
      </c>
      <c r="F65" s="9" t="s">
        <v>88</v>
      </c>
      <c r="G65" s="9"/>
      <c r="H65" s="9"/>
      <c r="I65" s="57">
        <f t="shared" si="0"/>
        <v>0</v>
      </c>
      <c r="J65" s="62"/>
      <c r="K65" s="9"/>
      <c r="L65" s="57">
        <f t="shared" si="1"/>
        <v>0</v>
      </c>
      <c r="M65" s="14">
        <v>460000</v>
      </c>
      <c r="N65" s="83">
        <f t="shared" si="2"/>
        <v>460</v>
      </c>
      <c r="O65" s="115"/>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row>
    <row r="66" spans="1:65" s="19" customFormat="1" ht="30.75" customHeight="1">
      <c r="A66" s="18"/>
      <c r="B66" s="8" t="s">
        <v>91</v>
      </c>
      <c r="C66" s="8" t="s">
        <v>177</v>
      </c>
      <c r="D66" s="8" t="s">
        <v>155</v>
      </c>
      <c r="E66" s="15" t="s">
        <v>28</v>
      </c>
      <c r="F66" s="9" t="s">
        <v>90</v>
      </c>
      <c r="G66" s="9"/>
      <c r="H66" s="9"/>
      <c r="I66" s="57">
        <f t="shared" si="0"/>
        <v>0</v>
      </c>
      <c r="J66" s="62"/>
      <c r="K66" s="9"/>
      <c r="L66" s="57">
        <f t="shared" si="1"/>
        <v>0</v>
      </c>
      <c r="M66" s="14">
        <f>50000+250000</f>
        <v>300000</v>
      </c>
      <c r="N66" s="83">
        <f t="shared" si="2"/>
        <v>300</v>
      </c>
      <c r="O66" s="115"/>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row>
    <row r="67" spans="1:65" s="19" customFormat="1" ht="30.75" customHeight="1">
      <c r="A67" s="18"/>
      <c r="B67" s="8" t="s">
        <v>92</v>
      </c>
      <c r="C67" s="8" t="s">
        <v>178</v>
      </c>
      <c r="D67" s="8" t="s">
        <v>179</v>
      </c>
      <c r="E67" s="15" t="s">
        <v>5</v>
      </c>
      <c r="F67" s="9" t="s">
        <v>301</v>
      </c>
      <c r="G67" s="9"/>
      <c r="H67" s="9"/>
      <c r="I67" s="57">
        <f t="shared" si="0"/>
        <v>0</v>
      </c>
      <c r="J67" s="62"/>
      <c r="K67" s="9"/>
      <c r="L67" s="57">
        <f t="shared" si="1"/>
        <v>0</v>
      </c>
      <c r="M67" s="10">
        <f>M68</f>
        <v>51000</v>
      </c>
      <c r="N67" s="83">
        <f t="shared" si="2"/>
        <v>51</v>
      </c>
      <c r="O67" s="115"/>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row>
    <row r="68" spans="1:65" s="19" customFormat="1" ht="28.5" customHeight="1">
      <c r="A68" s="18"/>
      <c r="B68" s="13" t="s">
        <v>122</v>
      </c>
      <c r="C68" s="13" t="s">
        <v>180</v>
      </c>
      <c r="D68" s="13" t="s">
        <v>179</v>
      </c>
      <c r="E68" s="13" t="s">
        <v>5</v>
      </c>
      <c r="F68" s="12" t="s">
        <v>93</v>
      </c>
      <c r="G68" s="12"/>
      <c r="H68" s="12"/>
      <c r="I68" s="57">
        <f t="shared" si="0"/>
        <v>0</v>
      </c>
      <c r="J68" s="74"/>
      <c r="K68" s="12"/>
      <c r="L68" s="57">
        <f t="shared" si="1"/>
        <v>0</v>
      </c>
      <c r="M68" s="16">
        <v>51000</v>
      </c>
      <c r="N68" s="104">
        <f t="shared" si="2"/>
        <v>51</v>
      </c>
      <c r="O68" s="115"/>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row>
    <row r="69" spans="1:65" s="19" customFormat="1" ht="28.5" customHeight="1">
      <c r="A69" s="18"/>
      <c r="B69" s="8" t="s">
        <v>201</v>
      </c>
      <c r="C69" s="8" t="s">
        <v>190</v>
      </c>
      <c r="D69" s="8" t="s">
        <v>191</v>
      </c>
      <c r="E69" s="15" t="s">
        <v>32</v>
      </c>
      <c r="F69" s="9" t="s">
        <v>103</v>
      </c>
      <c r="G69" s="9"/>
      <c r="H69" s="9"/>
      <c r="I69" s="57">
        <f t="shared" si="0"/>
        <v>0</v>
      </c>
      <c r="J69" s="62"/>
      <c r="K69" s="9"/>
      <c r="L69" s="57">
        <f t="shared" si="1"/>
        <v>0</v>
      </c>
      <c r="M69" s="14">
        <f>1088000+439000</f>
        <v>1527000</v>
      </c>
      <c r="N69" s="83">
        <f t="shared" si="2"/>
        <v>1527</v>
      </c>
      <c r="O69" s="115"/>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row>
    <row r="70" spans="1:65" s="21" customFormat="1" ht="26.25" customHeight="1">
      <c r="A70" s="20"/>
      <c r="B70" s="31" t="s">
        <v>95</v>
      </c>
      <c r="C70" s="31"/>
      <c r="D70" s="31"/>
      <c r="E70" s="70"/>
      <c r="F70" s="37" t="s">
        <v>94</v>
      </c>
      <c r="G70" s="60"/>
      <c r="H70" s="60"/>
      <c r="I70" s="57">
        <f t="shared" si="0"/>
        <v>0</v>
      </c>
      <c r="J70" s="73"/>
      <c r="K70" s="60"/>
      <c r="L70" s="57">
        <f t="shared" si="1"/>
        <v>0</v>
      </c>
      <c r="M70" s="59">
        <f>M71+M72+M75+M83+M90+M76</f>
        <v>108654058</v>
      </c>
      <c r="N70" s="84">
        <f>N71+N72+N75+N83+N90+N76+N77</f>
        <v>121428.6</v>
      </c>
      <c r="O70" s="115"/>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row>
    <row r="71" spans="1:65" s="19" customFormat="1" ht="43.5" customHeight="1">
      <c r="A71" s="18"/>
      <c r="B71" s="8" t="s">
        <v>96</v>
      </c>
      <c r="C71" s="8" t="s">
        <v>144</v>
      </c>
      <c r="D71" s="8" t="s">
        <v>145</v>
      </c>
      <c r="E71" s="15" t="s">
        <v>0</v>
      </c>
      <c r="F71" s="9" t="s">
        <v>36</v>
      </c>
      <c r="G71" s="9"/>
      <c r="H71" s="9"/>
      <c r="I71" s="57">
        <f t="shared" si="0"/>
        <v>0</v>
      </c>
      <c r="J71" s="62"/>
      <c r="K71" s="9"/>
      <c r="L71" s="57">
        <f t="shared" si="1"/>
        <v>0</v>
      </c>
      <c r="M71" s="10">
        <v>200000</v>
      </c>
      <c r="N71" s="108">
        <f t="shared" si="2"/>
        <v>200</v>
      </c>
      <c r="O71" s="115"/>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row>
    <row r="72" spans="1:65" s="19" customFormat="1" ht="27.75" customHeight="1">
      <c r="A72" s="18"/>
      <c r="B72" s="8" t="s">
        <v>97</v>
      </c>
      <c r="C72" s="8" t="s">
        <v>169</v>
      </c>
      <c r="D72" s="8"/>
      <c r="E72" s="15"/>
      <c r="F72" s="9" t="s">
        <v>307</v>
      </c>
      <c r="G72" s="9"/>
      <c r="H72" s="9"/>
      <c r="I72" s="57">
        <f t="shared" si="0"/>
        <v>0</v>
      </c>
      <c r="J72" s="62"/>
      <c r="K72" s="9"/>
      <c r="L72" s="57">
        <f t="shared" si="1"/>
        <v>0</v>
      </c>
      <c r="M72" s="10">
        <f>M73+M74</f>
        <v>50327958</v>
      </c>
      <c r="N72" s="108">
        <f t="shared" si="2"/>
        <v>50328</v>
      </c>
      <c r="O72" s="115"/>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row>
    <row r="73" spans="1:65" s="21" customFormat="1" ht="27.75" customHeight="1">
      <c r="A73" s="20"/>
      <c r="B73" s="31" t="s">
        <v>99</v>
      </c>
      <c r="C73" s="31" t="s">
        <v>170</v>
      </c>
      <c r="D73" s="31" t="s">
        <v>168</v>
      </c>
      <c r="E73" s="13" t="s">
        <v>29</v>
      </c>
      <c r="F73" s="12" t="s">
        <v>98</v>
      </c>
      <c r="G73" s="12"/>
      <c r="H73" s="12"/>
      <c r="I73" s="57">
        <f t="shared" si="0"/>
        <v>0</v>
      </c>
      <c r="J73" s="74"/>
      <c r="K73" s="12"/>
      <c r="L73" s="57">
        <f t="shared" si="1"/>
        <v>0</v>
      </c>
      <c r="M73" s="29">
        <f>45000000+327958-10000000</f>
        <v>35327958</v>
      </c>
      <c r="N73" s="109">
        <f t="shared" si="2"/>
        <v>35328</v>
      </c>
      <c r="O73" s="115"/>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row>
    <row r="74" spans="1:65" s="21" customFormat="1" ht="27.75" customHeight="1">
      <c r="A74" s="20"/>
      <c r="B74" s="31" t="s">
        <v>101</v>
      </c>
      <c r="C74" s="31" t="s">
        <v>171</v>
      </c>
      <c r="D74" s="31" t="s">
        <v>168</v>
      </c>
      <c r="E74" s="13" t="s">
        <v>30</v>
      </c>
      <c r="F74" s="12" t="s">
        <v>100</v>
      </c>
      <c r="G74" s="12"/>
      <c r="H74" s="12"/>
      <c r="I74" s="57">
        <f t="shared" si="0"/>
        <v>0</v>
      </c>
      <c r="J74" s="74"/>
      <c r="K74" s="12"/>
      <c r="L74" s="57">
        <f t="shared" si="1"/>
        <v>0</v>
      </c>
      <c r="M74" s="29">
        <f>5000000+10000000</f>
        <v>15000000</v>
      </c>
      <c r="N74" s="109">
        <f t="shared" si="2"/>
        <v>15000</v>
      </c>
      <c r="O74" s="115"/>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row>
    <row r="75" spans="1:65" s="19" customFormat="1" ht="24" customHeight="1">
      <c r="A75" s="18"/>
      <c r="B75" s="8" t="s">
        <v>102</v>
      </c>
      <c r="C75" s="8" t="s">
        <v>173</v>
      </c>
      <c r="D75" s="8" t="s">
        <v>172</v>
      </c>
      <c r="E75" s="15" t="s">
        <v>3</v>
      </c>
      <c r="F75" s="9" t="s">
        <v>44</v>
      </c>
      <c r="G75" s="9"/>
      <c r="H75" s="9"/>
      <c r="I75" s="57">
        <f aca="true" t="shared" si="3" ref="I75:I141">ROUND(H75/1000,1)</f>
        <v>0</v>
      </c>
      <c r="J75" s="62"/>
      <c r="K75" s="9"/>
      <c r="L75" s="57">
        <f aca="true" t="shared" si="4" ref="L75:L141">ROUND(K75/1000,1)</f>
        <v>0</v>
      </c>
      <c r="M75" s="10">
        <f>33612000-12000000+1650158-327958+12000000</f>
        <v>34934200</v>
      </c>
      <c r="N75" s="108">
        <f aca="true" t="shared" si="5" ref="N75:N141">ROUND(M75/1000,1)</f>
        <v>34934.2</v>
      </c>
      <c r="O75" s="115"/>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spans="1:65" s="19" customFormat="1" ht="35.25" customHeight="1">
      <c r="A76" s="18"/>
      <c r="B76" s="8" t="s">
        <v>215</v>
      </c>
      <c r="C76" s="8" t="s">
        <v>174</v>
      </c>
      <c r="D76" s="8" t="s">
        <v>172</v>
      </c>
      <c r="E76" s="15" t="s">
        <v>125</v>
      </c>
      <c r="F76" s="9" t="s">
        <v>126</v>
      </c>
      <c r="G76" s="9"/>
      <c r="H76" s="9"/>
      <c r="I76" s="57">
        <f t="shared" si="3"/>
        <v>0</v>
      </c>
      <c r="J76" s="62"/>
      <c r="K76" s="9"/>
      <c r="L76" s="57">
        <f t="shared" si="4"/>
        <v>0</v>
      </c>
      <c r="M76" s="10">
        <v>1000000</v>
      </c>
      <c r="N76" s="108">
        <f t="shared" si="5"/>
        <v>1000</v>
      </c>
      <c r="O76" s="115"/>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row>
    <row r="77" spans="1:65" s="19" customFormat="1" ht="35.25" customHeight="1">
      <c r="A77" s="18"/>
      <c r="B77" s="8"/>
      <c r="C77" s="8"/>
      <c r="D77" s="8"/>
      <c r="E77" s="15"/>
      <c r="F77" s="37" t="s">
        <v>108</v>
      </c>
      <c r="G77" s="9"/>
      <c r="H77" s="9"/>
      <c r="I77" s="32"/>
      <c r="J77" s="62"/>
      <c r="K77" s="9"/>
      <c r="L77" s="32"/>
      <c r="M77" s="10"/>
      <c r="N77" s="103">
        <f>N78</f>
        <v>12774.5</v>
      </c>
      <c r="O77" s="115"/>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row>
    <row r="78" spans="1:65" s="40" customFormat="1" ht="35.25" customHeight="1">
      <c r="A78" s="35"/>
      <c r="B78" s="36"/>
      <c r="C78" s="36"/>
      <c r="D78" s="36"/>
      <c r="E78" s="69"/>
      <c r="F78" s="37" t="s">
        <v>313</v>
      </c>
      <c r="G78" s="37"/>
      <c r="H78" s="37"/>
      <c r="I78" s="57"/>
      <c r="J78" s="61"/>
      <c r="K78" s="37"/>
      <c r="L78" s="57"/>
      <c r="M78" s="34"/>
      <c r="N78" s="103">
        <f>SUM(N79:N82)</f>
        <v>12774.5</v>
      </c>
      <c r="O78" s="115"/>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row>
    <row r="79" spans="1:65" s="19" customFormat="1" ht="50.25" customHeight="1">
      <c r="A79" s="18"/>
      <c r="B79" s="8"/>
      <c r="C79" s="8"/>
      <c r="D79" s="8"/>
      <c r="E79" s="15"/>
      <c r="F79" s="9" t="s">
        <v>314</v>
      </c>
      <c r="G79" s="9"/>
      <c r="H79" s="9"/>
      <c r="I79" s="57"/>
      <c r="J79" s="62"/>
      <c r="K79" s="9"/>
      <c r="L79" s="57"/>
      <c r="M79" s="10"/>
      <c r="N79" s="108">
        <v>2000</v>
      </c>
      <c r="O79" s="115"/>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row>
    <row r="80" spans="1:65" s="19" customFormat="1" ht="51.75" customHeight="1">
      <c r="A80" s="18"/>
      <c r="B80" s="8"/>
      <c r="C80" s="8"/>
      <c r="D80" s="8"/>
      <c r="E80" s="15"/>
      <c r="F80" s="9" t="s">
        <v>315</v>
      </c>
      <c r="G80" s="9"/>
      <c r="H80" s="9"/>
      <c r="I80" s="57"/>
      <c r="J80" s="62"/>
      <c r="K80" s="9"/>
      <c r="L80" s="57"/>
      <c r="M80" s="10"/>
      <c r="N80" s="108">
        <v>2000</v>
      </c>
      <c r="O80" s="115"/>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row>
    <row r="81" spans="1:65" s="19" customFormat="1" ht="71.25" customHeight="1">
      <c r="A81" s="18"/>
      <c r="B81" s="8"/>
      <c r="C81" s="8"/>
      <c r="D81" s="8"/>
      <c r="E81" s="15"/>
      <c r="F81" s="9" t="s">
        <v>316</v>
      </c>
      <c r="G81" s="9"/>
      <c r="H81" s="9"/>
      <c r="I81" s="57"/>
      <c r="J81" s="62"/>
      <c r="K81" s="9"/>
      <c r="L81" s="57"/>
      <c r="M81" s="10"/>
      <c r="N81" s="108">
        <v>2000</v>
      </c>
      <c r="O81" s="115"/>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row>
    <row r="82" spans="1:65" s="19" customFormat="1" ht="62.25" customHeight="1">
      <c r="A82" s="18"/>
      <c r="B82" s="8"/>
      <c r="C82" s="8"/>
      <c r="D82" s="8"/>
      <c r="E82" s="15"/>
      <c r="F82" s="9" t="s">
        <v>317</v>
      </c>
      <c r="G82" s="9"/>
      <c r="H82" s="9"/>
      <c r="I82" s="57"/>
      <c r="J82" s="62"/>
      <c r="K82" s="9"/>
      <c r="L82" s="57"/>
      <c r="M82" s="10"/>
      <c r="N82" s="108">
        <v>6774.5</v>
      </c>
      <c r="O82" s="115"/>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row>
    <row r="83" spans="1:65" s="19" customFormat="1" ht="30.75" customHeight="1">
      <c r="A83" s="18"/>
      <c r="B83" s="8" t="s">
        <v>105</v>
      </c>
      <c r="C83" s="8" t="s">
        <v>194</v>
      </c>
      <c r="D83" s="8" t="s">
        <v>185</v>
      </c>
      <c r="E83" s="15" t="s">
        <v>11</v>
      </c>
      <c r="F83" s="9" t="s">
        <v>290</v>
      </c>
      <c r="G83" s="9"/>
      <c r="H83" s="9"/>
      <c r="I83" s="57">
        <f t="shared" si="3"/>
        <v>0</v>
      </c>
      <c r="J83" s="62"/>
      <c r="K83" s="9"/>
      <c r="L83" s="57">
        <f t="shared" si="4"/>
        <v>0</v>
      </c>
      <c r="M83" s="10">
        <f>M84+M85+M86+M87+M88+M89</f>
        <v>20461900</v>
      </c>
      <c r="N83" s="108">
        <f>N84+N85+N86+N87+N88+N89</f>
        <v>20461.9</v>
      </c>
      <c r="O83" s="115"/>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row>
    <row r="84" spans="1:65" s="21" customFormat="1" ht="40.5">
      <c r="A84" s="20"/>
      <c r="B84" s="31"/>
      <c r="C84" s="31"/>
      <c r="D84" s="31"/>
      <c r="E84" s="13"/>
      <c r="F84" s="12" t="s">
        <v>225</v>
      </c>
      <c r="G84" s="12" t="s">
        <v>225</v>
      </c>
      <c r="H84" s="12"/>
      <c r="I84" s="57">
        <f t="shared" si="3"/>
        <v>0</v>
      </c>
      <c r="J84" s="74"/>
      <c r="K84" s="12"/>
      <c r="L84" s="57">
        <f t="shared" si="4"/>
        <v>0</v>
      </c>
      <c r="M84" s="29">
        <v>2651900</v>
      </c>
      <c r="N84" s="109">
        <f t="shared" si="5"/>
        <v>2651.9</v>
      </c>
      <c r="O84" s="115"/>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row>
    <row r="85" spans="1:65" s="21" customFormat="1" ht="40.5">
      <c r="A85" s="20"/>
      <c r="B85" s="31"/>
      <c r="C85" s="31"/>
      <c r="D85" s="31"/>
      <c r="E85" s="13"/>
      <c r="F85" s="12" t="s">
        <v>226</v>
      </c>
      <c r="G85" s="12" t="s">
        <v>226</v>
      </c>
      <c r="H85" s="12"/>
      <c r="I85" s="57">
        <f t="shared" si="3"/>
        <v>0</v>
      </c>
      <c r="J85" s="74"/>
      <c r="K85" s="12"/>
      <c r="L85" s="57">
        <f t="shared" si="4"/>
        <v>0</v>
      </c>
      <c r="M85" s="29">
        <v>810000</v>
      </c>
      <c r="N85" s="109">
        <f t="shared" si="5"/>
        <v>810</v>
      </c>
      <c r="O85" s="115"/>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row>
    <row r="86" spans="1:65" s="21" customFormat="1" ht="40.5">
      <c r="A86" s="20"/>
      <c r="B86" s="31"/>
      <c r="C86" s="31"/>
      <c r="D86" s="31"/>
      <c r="E86" s="13"/>
      <c r="F86" s="12" t="s">
        <v>227</v>
      </c>
      <c r="G86" s="12" t="s">
        <v>227</v>
      </c>
      <c r="H86" s="12"/>
      <c r="I86" s="57">
        <f t="shared" si="3"/>
        <v>0</v>
      </c>
      <c r="J86" s="74"/>
      <c r="K86" s="12"/>
      <c r="L86" s="57">
        <f t="shared" si="4"/>
        <v>0</v>
      </c>
      <c r="M86" s="29">
        <v>2500000</v>
      </c>
      <c r="N86" s="109">
        <f t="shared" si="5"/>
        <v>2500</v>
      </c>
      <c r="O86" s="115"/>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row>
    <row r="87" spans="1:65" s="21" customFormat="1" ht="40.5">
      <c r="A87" s="20"/>
      <c r="B87" s="31"/>
      <c r="C87" s="31"/>
      <c r="D87" s="31"/>
      <c r="E87" s="13"/>
      <c r="F87" s="12" t="s">
        <v>228</v>
      </c>
      <c r="G87" s="12" t="s">
        <v>228</v>
      </c>
      <c r="H87" s="12"/>
      <c r="I87" s="57">
        <f t="shared" si="3"/>
        <v>0</v>
      </c>
      <c r="J87" s="74"/>
      <c r="K87" s="12"/>
      <c r="L87" s="57">
        <f t="shared" si="4"/>
        <v>0</v>
      </c>
      <c r="M87" s="29">
        <f>9800000+3000000</f>
        <v>12800000</v>
      </c>
      <c r="N87" s="109">
        <f t="shared" si="5"/>
        <v>12800</v>
      </c>
      <c r="O87" s="115"/>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row>
    <row r="88" spans="1:65" s="21" customFormat="1" ht="40.5">
      <c r="A88" s="20"/>
      <c r="B88" s="31"/>
      <c r="C88" s="31"/>
      <c r="D88" s="31"/>
      <c r="E88" s="13"/>
      <c r="F88" s="12" t="s">
        <v>229</v>
      </c>
      <c r="G88" s="12" t="s">
        <v>229</v>
      </c>
      <c r="H88" s="12"/>
      <c r="I88" s="57">
        <f t="shared" si="3"/>
        <v>0</v>
      </c>
      <c r="J88" s="74"/>
      <c r="K88" s="12"/>
      <c r="L88" s="57">
        <f t="shared" si="4"/>
        <v>0</v>
      </c>
      <c r="M88" s="29">
        <v>200000</v>
      </c>
      <c r="N88" s="109">
        <f t="shared" si="5"/>
        <v>200</v>
      </c>
      <c r="O88" s="115"/>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row>
    <row r="89" spans="1:65" s="21" customFormat="1" ht="40.5">
      <c r="A89" s="20"/>
      <c r="B89" s="31"/>
      <c r="C89" s="31"/>
      <c r="D89" s="31"/>
      <c r="E89" s="13"/>
      <c r="F89" s="12" t="s">
        <v>230</v>
      </c>
      <c r="G89" s="12" t="s">
        <v>230</v>
      </c>
      <c r="H89" s="12"/>
      <c r="I89" s="57">
        <f t="shared" si="3"/>
        <v>0</v>
      </c>
      <c r="J89" s="74"/>
      <c r="K89" s="12"/>
      <c r="L89" s="57">
        <f t="shared" si="4"/>
        <v>0</v>
      </c>
      <c r="M89" s="29">
        <v>1500000</v>
      </c>
      <c r="N89" s="109">
        <f t="shared" si="5"/>
        <v>1500</v>
      </c>
      <c r="O89" s="115"/>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row>
    <row r="90" spans="1:65" s="19" customFormat="1" ht="27" customHeight="1">
      <c r="A90" s="18"/>
      <c r="B90" s="22">
        <v>4118800</v>
      </c>
      <c r="C90" s="22">
        <v>8800</v>
      </c>
      <c r="D90" s="8" t="s">
        <v>144</v>
      </c>
      <c r="E90" s="15" t="s">
        <v>34</v>
      </c>
      <c r="F90" s="32" t="s">
        <v>308</v>
      </c>
      <c r="G90" s="32"/>
      <c r="H90" s="32"/>
      <c r="I90" s="57">
        <f t="shared" si="3"/>
        <v>0</v>
      </c>
      <c r="J90" s="62"/>
      <c r="K90" s="32"/>
      <c r="L90" s="57">
        <f t="shared" si="4"/>
        <v>0</v>
      </c>
      <c r="M90" s="10">
        <f>M91</f>
        <v>1730000</v>
      </c>
      <c r="N90" s="108">
        <f>N91</f>
        <v>1730</v>
      </c>
      <c r="O90" s="115"/>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row>
    <row r="91" spans="1:65" s="19" customFormat="1" ht="71.25" customHeight="1">
      <c r="A91" s="18"/>
      <c r="B91" s="13" t="s">
        <v>216</v>
      </c>
      <c r="C91" s="13" t="s">
        <v>199</v>
      </c>
      <c r="D91" s="13" t="s">
        <v>144</v>
      </c>
      <c r="E91" s="13" t="s">
        <v>34</v>
      </c>
      <c r="F91" s="33" t="s">
        <v>119</v>
      </c>
      <c r="G91" s="33"/>
      <c r="H91" s="33"/>
      <c r="I91" s="57">
        <f t="shared" si="3"/>
        <v>0</v>
      </c>
      <c r="J91" s="75"/>
      <c r="K91" s="33"/>
      <c r="L91" s="57">
        <f t="shared" si="4"/>
        <v>0</v>
      </c>
      <c r="M91" s="10">
        <v>1730000</v>
      </c>
      <c r="N91" s="109">
        <f t="shared" si="5"/>
        <v>1730</v>
      </c>
      <c r="O91" s="115"/>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row>
    <row r="92" spans="1:65" s="19" customFormat="1" ht="29.25" customHeight="1">
      <c r="A92" s="18"/>
      <c r="B92" s="31" t="s">
        <v>107</v>
      </c>
      <c r="C92" s="31"/>
      <c r="D92" s="31"/>
      <c r="E92" s="70"/>
      <c r="F92" s="37" t="s">
        <v>129</v>
      </c>
      <c r="G92" s="12"/>
      <c r="H92" s="12"/>
      <c r="I92" s="57">
        <f t="shared" si="3"/>
        <v>0</v>
      </c>
      <c r="J92" s="74"/>
      <c r="K92" s="12"/>
      <c r="L92" s="57">
        <f t="shared" si="4"/>
        <v>0</v>
      </c>
      <c r="M92" s="59">
        <f>M93+M94</f>
        <v>150000</v>
      </c>
      <c r="N92" s="84">
        <f>N93+N94</f>
        <v>150</v>
      </c>
      <c r="O92" s="115"/>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row>
    <row r="93" spans="1:65" s="19" customFormat="1" ht="31.5" customHeight="1">
      <c r="A93" s="18"/>
      <c r="B93" s="8" t="s">
        <v>106</v>
      </c>
      <c r="C93" s="8" t="s">
        <v>144</v>
      </c>
      <c r="D93" s="8" t="s">
        <v>145</v>
      </c>
      <c r="E93" s="15" t="s">
        <v>0</v>
      </c>
      <c r="F93" s="9" t="s">
        <v>130</v>
      </c>
      <c r="G93" s="9"/>
      <c r="H93" s="9"/>
      <c r="I93" s="57">
        <f t="shared" si="3"/>
        <v>0</v>
      </c>
      <c r="J93" s="62"/>
      <c r="K93" s="9"/>
      <c r="L93" s="57">
        <f t="shared" si="4"/>
        <v>0</v>
      </c>
      <c r="M93" s="10">
        <v>100000</v>
      </c>
      <c r="N93" s="83">
        <f t="shared" si="5"/>
        <v>100</v>
      </c>
      <c r="O93" s="115"/>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row>
    <row r="94" spans="1:65" s="19" customFormat="1" ht="31.5" customHeight="1">
      <c r="A94" s="18"/>
      <c r="B94" s="8" t="s">
        <v>109</v>
      </c>
      <c r="C94" s="8" t="s">
        <v>212</v>
      </c>
      <c r="D94" s="8" t="s">
        <v>187</v>
      </c>
      <c r="E94" s="15" t="s">
        <v>31</v>
      </c>
      <c r="F94" s="9" t="s">
        <v>131</v>
      </c>
      <c r="G94" s="9"/>
      <c r="H94" s="9"/>
      <c r="I94" s="57">
        <f t="shared" si="3"/>
        <v>0</v>
      </c>
      <c r="J94" s="62"/>
      <c r="K94" s="9"/>
      <c r="L94" s="57">
        <f t="shared" si="4"/>
        <v>0</v>
      </c>
      <c r="M94" s="10">
        <v>50000</v>
      </c>
      <c r="N94" s="83">
        <f t="shared" si="5"/>
        <v>50</v>
      </c>
      <c r="O94" s="115"/>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row>
    <row r="95" spans="1:65" s="21" customFormat="1" ht="36" customHeight="1">
      <c r="A95" s="20"/>
      <c r="B95" s="28">
        <v>4610000</v>
      </c>
      <c r="C95" s="28"/>
      <c r="D95" s="28"/>
      <c r="E95" s="70"/>
      <c r="F95" s="37" t="s">
        <v>140</v>
      </c>
      <c r="G95" s="12"/>
      <c r="H95" s="12"/>
      <c r="I95" s="57">
        <f t="shared" si="3"/>
        <v>0</v>
      </c>
      <c r="J95" s="74"/>
      <c r="K95" s="12"/>
      <c r="L95" s="57">
        <f t="shared" si="4"/>
        <v>0</v>
      </c>
      <c r="M95" s="29">
        <f>M96</f>
        <v>12000</v>
      </c>
      <c r="N95" s="84">
        <f>N96</f>
        <v>12</v>
      </c>
      <c r="O95" s="115"/>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row>
    <row r="96" spans="1:65" s="21" customFormat="1" ht="48.75" customHeight="1">
      <c r="A96" s="20"/>
      <c r="B96" s="8" t="s">
        <v>139</v>
      </c>
      <c r="C96" s="8" t="s">
        <v>144</v>
      </c>
      <c r="D96" s="8" t="s">
        <v>145</v>
      </c>
      <c r="E96" s="15" t="s">
        <v>0</v>
      </c>
      <c r="F96" s="9" t="s">
        <v>36</v>
      </c>
      <c r="G96" s="9"/>
      <c r="H96" s="9"/>
      <c r="I96" s="57">
        <f t="shared" si="3"/>
        <v>0</v>
      </c>
      <c r="J96" s="62"/>
      <c r="K96" s="9"/>
      <c r="L96" s="57">
        <f t="shared" si="4"/>
        <v>0</v>
      </c>
      <c r="M96" s="29">
        <v>12000</v>
      </c>
      <c r="N96" s="83">
        <f t="shared" si="5"/>
        <v>12</v>
      </c>
      <c r="O96" s="115"/>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row>
    <row r="97" spans="1:65" s="21" customFormat="1" ht="29.25" customHeight="1">
      <c r="A97" s="20"/>
      <c r="B97" s="31" t="s">
        <v>111</v>
      </c>
      <c r="C97" s="31"/>
      <c r="D97" s="31"/>
      <c r="E97" s="70"/>
      <c r="F97" s="37" t="s">
        <v>110</v>
      </c>
      <c r="G97" s="60"/>
      <c r="H97" s="60"/>
      <c r="I97" s="57">
        <f t="shared" si="3"/>
        <v>0</v>
      </c>
      <c r="J97" s="73"/>
      <c r="K97" s="60"/>
      <c r="L97" s="57">
        <f t="shared" si="4"/>
        <v>0</v>
      </c>
      <c r="M97" s="59" t="e">
        <f>M99+M100+M161+#REF!+M160+M155+M98</f>
        <v>#REF!</v>
      </c>
      <c r="N97" s="84">
        <f>N99+N100+N161+N157+N160+N155+N98</f>
        <v>188655.9</v>
      </c>
      <c r="O97" s="115"/>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row>
    <row r="98" spans="1:65" s="19" customFormat="1" ht="27.75" customHeight="1">
      <c r="A98" s="18"/>
      <c r="B98" s="8" t="s">
        <v>235</v>
      </c>
      <c r="C98" s="8" t="s">
        <v>160</v>
      </c>
      <c r="D98" s="8" t="s">
        <v>161</v>
      </c>
      <c r="E98" s="15" t="s">
        <v>21</v>
      </c>
      <c r="F98" s="9" t="s">
        <v>70</v>
      </c>
      <c r="G98" s="9"/>
      <c r="H98" s="9"/>
      <c r="I98" s="57">
        <f t="shared" si="3"/>
        <v>0</v>
      </c>
      <c r="J98" s="62"/>
      <c r="K98" s="9"/>
      <c r="L98" s="57">
        <f t="shared" si="4"/>
        <v>0</v>
      </c>
      <c r="M98" s="10">
        <v>5000000</v>
      </c>
      <c r="N98" s="108">
        <f t="shared" si="5"/>
        <v>5000</v>
      </c>
      <c r="O98" s="115"/>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row>
    <row r="99" spans="1:65" s="19" customFormat="1" ht="27.75" customHeight="1">
      <c r="A99" s="18"/>
      <c r="B99" s="8" t="s">
        <v>112</v>
      </c>
      <c r="C99" s="8" t="s">
        <v>173</v>
      </c>
      <c r="D99" s="8" t="s">
        <v>172</v>
      </c>
      <c r="E99" s="15" t="s">
        <v>3</v>
      </c>
      <c r="F99" s="9" t="s">
        <v>4</v>
      </c>
      <c r="G99" s="9"/>
      <c r="H99" s="9"/>
      <c r="I99" s="57">
        <f t="shared" si="3"/>
        <v>0</v>
      </c>
      <c r="J99" s="62"/>
      <c r="K99" s="9"/>
      <c r="L99" s="57">
        <f t="shared" si="4"/>
        <v>0</v>
      </c>
      <c r="M99" s="10">
        <f>62165698+12000000-12000000</f>
        <v>62165698</v>
      </c>
      <c r="N99" s="108">
        <f t="shared" si="5"/>
        <v>62165.7</v>
      </c>
      <c r="O99" s="115"/>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row>
    <row r="100" spans="1:65" s="19" customFormat="1" ht="27.75" customHeight="1">
      <c r="A100" s="18"/>
      <c r="B100" s="8" t="s">
        <v>113</v>
      </c>
      <c r="C100" s="8" t="s">
        <v>184</v>
      </c>
      <c r="D100" s="8" t="s">
        <v>185</v>
      </c>
      <c r="E100" s="15" t="s">
        <v>33</v>
      </c>
      <c r="F100" s="37" t="s">
        <v>108</v>
      </c>
      <c r="G100" s="9"/>
      <c r="H100" s="9"/>
      <c r="I100" s="57">
        <f t="shared" si="3"/>
        <v>0</v>
      </c>
      <c r="J100" s="62"/>
      <c r="K100" s="9"/>
      <c r="L100" s="57">
        <f t="shared" si="4"/>
        <v>0</v>
      </c>
      <c r="M100" s="34">
        <f>M101+M124+M130</f>
        <v>81158102</v>
      </c>
      <c r="N100" s="84">
        <f>N101+N124+N130</f>
        <v>81158.1</v>
      </c>
      <c r="O100" s="115"/>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row>
    <row r="101" spans="1:65" s="40" customFormat="1" ht="24.75" customHeight="1">
      <c r="A101" s="35"/>
      <c r="B101" s="36"/>
      <c r="C101" s="36"/>
      <c r="D101" s="36"/>
      <c r="E101" s="69"/>
      <c r="F101" s="37" t="s">
        <v>236</v>
      </c>
      <c r="G101" s="37" t="s">
        <v>236</v>
      </c>
      <c r="H101" s="38">
        <f>SUM(H102:H123)</f>
        <v>56509730</v>
      </c>
      <c r="I101" s="61">
        <f t="shared" si="3"/>
        <v>56509.7</v>
      </c>
      <c r="J101" s="76"/>
      <c r="K101" s="38">
        <f>SUM(K102:K123)</f>
        <v>34759868</v>
      </c>
      <c r="L101" s="80">
        <f t="shared" si="4"/>
        <v>34759.9</v>
      </c>
      <c r="M101" s="38">
        <f>SUM(M102:M123)</f>
        <v>32522295</v>
      </c>
      <c r="N101" s="85">
        <f>SUM(N102:N123)</f>
        <v>32522.299999999996</v>
      </c>
      <c r="O101" s="115"/>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row>
    <row r="102" spans="1:65" s="19" customFormat="1" ht="40.5">
      <c r="A102" s="18"/>
      <c r="B102" s="8"/>
      <c r="C102" s="8"/>
      <c r="D102" s="8"/>
      <c r="E102" s="15"/>
      <c r="F102" s="9" t="s">
        <v>237</v>
      </c>
      <c r="G102" s="9" t="s">
        <v>237</v>
      </c>
      <c r="H102" s="41">
        <v>28556946</v>
      </c>
      <c r="I102" s="62">
        <f t="shared" si="3"/>
        <v>28556.9</v>
      </c>
      <c r="J102" s="77">
        <v>86</v>
      </c>
      <c r="K102" s="41">
        <v>24569887</v>
      </c>
      <c r="L102" s="81">
        <f t="shared" si="4"/>
        <v>24569.9</v>
      </c>
      <c r="M102" s="10">
        <v>3000000</v>
      </c>
      <c r="N102" s="108">
        <f>ROUND(M102/1000,1)</f>
        <v>3000</v>
      </c>
      <c r="O102" s="115"/>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row>
    <row r="103" spans="1:65" s="19" customFormat="1" ht="48.75" customHeight="1">
      <c r="A103" s="18"/>
      <c r="B103" s="8"/>
      <c r="C103" s="8"/>
      <c r="D103" s="8"/>
      <c r="E103" s="15"/>
      <c r="F103" s="9" t="s">
        <v>238</v>
      </c>
      <c r="G103" s="9" t="s">
        <v>238</v>
      </c>
      <c r="H103" s="41"/>
      <c r="I103" s="61">
        <f t="shared" si="3"/>
        <v>0</v>
      </c>
      <c r="J103" s="77"/>
      <c r="K103" s="41"/>
      <c r="L103" s="81">
        <f t="shared" si="4"/>
        <v>0</v>
      </c>
      <c r="M103" s="10">
        <f>12350000-2000000</f>
        <v>10350000</v>
      </c>
      <c r="N103" s="108">
        <f t="shared" si="5"/>
        <v>10350</v>
      </c>
      <c r="O103" s="115"/>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row>
    <row r="104" spans="1:65" s="19" customFormat="1" ht="48" customHeight="1">
      <c r="A104" s="18"/>
      <c r="B104" s="8"/>
      <c r="C104" s="8"/>
      <c r="D104" s="8"/>
      <c r="E104" s="15"/>
      <c r="F104" s="9" t="s">
        <v>291</v>
      </c>
      <c r="G104" s="9" t="s">
        <v>239</v>
      </c>
      <c r="H104" s="41"/>
      <c r="I104" s="61">
        <f t="shared" si="3"/>
        <v>0</v>
      </c>
      <c r="J104" s="77"/>
      <c r="K104" s="41"/>
      <c r="L104" s="81">
        <f t="shared" si="4"/>
        <v>0</v>
      </c>
      <c r="M104" s="10">
        <v>5000000</v>
      </c>
      <c r="N104" s="108">
        <f t="shared" si="5"/>
        <v>5000</v>
      </c>
      <c r="O104" s="115"/>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row>
    <row r="105" spans="1:65" s="19" customFormat="1" ht="48.75" customHeight="1">
      <c r="A105" s="18"/>
      <c r="B105" s="8"/>
      <c r="C105" s="8"/>
      <c r="D105" s="8"/>
      <c r="E105" s="15"/>
      <c r="F105" s="9" t="s">
        <v>240</v>
      </c>
      <c r="G105" s="9" t="s">
        <v>240</v>
      </c>
      <c r="H105" s="41"/>
      <c r="I105" s="61">
        <f t="shared" si="3"/>
        <v>0</v>
      </c>
      <c r="J105" s="77"/>
      <c r="K105" s="41"/>
      <c r="L105" s="81">
        <f t="shared" si="4"/>
        <v>0</v>
      </c>
      <c r="M105" s="10">
        <v>500000</v>
      </c>
      <c r="N105" s="108">
        <f t="shared" si="5"/>
        <v>500</v>
      </c>
      <c r="O105" s="115"/>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row>
    <row r="106" spans="1:65" s="19" customFormat="1" ht="40.5">
      <c r="A106" s="18"/>
      <c r="B106" s="8"/>
      <c r="C106" s="8"/>
      <c r="D106" s="8"/>
      <c r="E106" s="15"/>
      <c r="F106" s="9" t="s">
        <v>241</v>
      </c>
      <c r="G106" s="9" t="s">
        <v>241</v>
      </c>
      <c r="H106" s="41"/>
      <c r="I106" s="61">
        <f t="shared" si="3"/>
        <v>0</v>
      </c>
      <c r="J106" s="77"/>
      <c r="K106" s="41"/>
      <c r="L106" s="81">
        <f t="shared" si="4"/>
        <v>0</v>
      </c>
      <c r="M106" s="10">
        <f>5000000-3000000</f>
        <v>2000000</v>
      </c>
      <c r="N106" s="108">
        <f t="shared" si="5"/>
        <v>2000</v>
      </c>
      <c r="O106" s="115"/>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row>
    <row r="107" spans="1:65" s="19" customFormat="1" ht="40.5">
      <c r="A107" s="18"/>
      <c r="B107" s="8"/>
      <c r="C107" s="8"/>
      <c r="D107" s="8"/>
      <c r="E107" s="15"/>
      <c r="F107" s="64" t="s">
        <v>242</v>
      </c>
      <c r="G107" s="64" t="s">
        <v>242</v>
      </c>
      <c r="H107" s="41"/>
      <c r="I107" s="61">
        <f t="shared" si="3"/>
        <v>0</v>
      </c>
      <c r="J107" s="77"/>
      <c r="K107" s="41"/>
      <c r="L107" s="81">
        <f t="shared" si="4"/>
        <v>0</v>
      </c>
      <c r="M107" s="10">
        <v>1500000</v>
      </c>
      <c r="N107" s="108">
        <f t="shared" si="5"/>
        <v>1500</v>
      </c>
      <c r="O107" s="115"/>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row>
    <row r="108" spans="1:65" s="19" customFormat="1" ht="40.5">
      <c r="A108" s="18"/>
      <c r="B108" s="8"/>
      <c r="C108" s="8"/>
      <c r="D108" s="8"/>
      <c r="E108" s="15"/>
      <c r="F108" s="9" t="s">
        <v>243</v>
      </c>
      <c r="G108" s="9" t="s">
        <v>243</v>
      </c>
      <c r="H108" s="41"/>
      <c r="I108" s="61">
        <f t="shared" si="3"/>
        <v>0</v>
      </c>
      <c r="J108" s="77"/>
      <c r="K108" s="41"/>
      <c r="L108" s="81">
        <f t="shared" si="4"/>
        <v>0</v>
      </c>
      <c r="M108" s="10">
        <v>500000</v>
      </c>
      <c r="N108" s="108">
        <f t="shared" si="5"/>
        <v>500</v>
      </c>
      <c r="O108" s="115"/>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row>
    <row r="109" spans="1:65" s="19" customFormat="1" ht="40.5">
      <c r="A109" s="18"/>
      <c r="B109" s="8"/>
      <c r="C109" s="8"/>
      <c r="D109" s="8"/>
      <c r="E109" s="15"/>
      <c r="F109" s="9" t="s">
        <v>244</v>
      </c>
      <c r="G109" s="9" t="s">
        <v>244</v>
      </c>
      <c r="H109" s="41">
        <v>27952784</v>
      </c>
      <c r="I109" s="62">
        <f t="shared" si="3"/>
        <v>27952.8</v>
      </c>
      <c r="J109" s="78">
        <v>36.5</v>
      </c>
      <c r="K109" s="41">
        <v>10189981</v>
      </c>
      <c r="L109" s="81">
        <f t="shared" si="4"/>
        <v>10190</v>
      </c>
      <c r="M109" s="10">
        <f>5000000-3000000</f>
        <v>2000000</v>
      </c>
      <c r="N109" s="108">
        <f t="shared" si="5"/>
        <v>2000</v>
      </c>
      <c r="O109" s="115"/>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row>
    <row r="110" spans="1:65" s="19" customFormat="1" ht="21.75" customHeight="1">
      <c r="A110" s="18"/>
      <c r="B110" s="8"/>
      <c r="C110" s="8"/>
      <c r="D110" s="8"/>
      <c r="E110" s="15"/>
      <c r="F110" s="9" t="s">
        <v>245</v>
      </c>
      <c r="G110" s="9" t="s">
        <v>245</v>
      </c>
      <c r="H110" s="41"/>
      <c r="I110" s="57">
        <f t="shared" si="3"/>
        <v>0</v>
      </c>
      <c r="J110" s="77"/>
      <c r="K110" s="41"/>
      <c r="L110" s="57">
        <f t="shared" si="4"/>
        <v>0</v>
      </c>
      <c r="M110" s="10">
        <v>500000</v>
      </c>
      <c r="N110" s="108">
        <f t="shared" si="5"/>
        <v>500</v>
      </c>
      <c r="O110" s="115"/>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row>
    <row r="111" spans="1:65" s="19" customFormat="1" ht="40.5">
      <c r="A111" s="18"/>
      <c r="B111" s="8"/>
      <c r="C111" s="8"/>
      <c r="D111" s="8"/>
      <c r="E111" s="15"/>
      <c r="F111" s="9" t="s">
        <v>246</v>
      </c>
      <c r="G111" s="9" t="s">
        <v>246</v>
      </c>
      <c r="H111" s="41"/>
      <c r="I111" s="57">
        <f t="shared" si="3"/>
        <v>0</v>
      </c>
      <c r="J111" s="77"/>
      <c r="K111" s="41"/>
      <c r="L111" s="57">
        <f t="shared" si="4"/>
        <v>0</v>
      </c>
      <c r="M111" s="10">
        <v>4200000</v>
      </c>
      <c r="N111" s="108">
        <f t="shared" si="5"/>
        <v>4200</v>
      </c>
      <c r="O111" s="115"/>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row>
    <row r="112" spans="1:65" s="19" customFormat="1" ht="34.5" customHeight="1">
      <c r="A112" s="18"/>
      <c r="B112" s="8"/>
      <c r="C112" s="8"/>
      <c r="D112" s="8"/>
      <c r="E112" s="15"/>
      <c r="F112" s="64" t="s">
        <v>247</v>
      </c>
      <c r="G112" s="64" t="s">
        <v>247</v>
      </c>
      <c r="H112" s="41"/>
      <c r="I112" s="57">
        <f t="shared" si="3"/>
        <v>0</v>
      </c>
      <c r="J112" s="77"/>
      <c r="K112" s="41"/>
      <c r="L112" s="57">
        <f t="shared" si="4"/>
        <v>0</v>
      </c>
      <c r="M112" s="10">
        <v>45000</v>
      </c>
      <c r="N112" s="108">
        <f t="shared" si="5"/>
        <v>45</v>
      </c>
      <c r="O112" s="115"/>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row>
    <row r="113" spans="1:65" s="19" customFormat="1" ht="45.75" customHeight="1">
      <c r="A113" s="18"/>
      <c r="B113" s="8"/>
      <c r="C113" s="8"/>
      <c r="D113" s="8"/>
      <c r="E113" s="15"/>
      <c r="F113" s="64" t="s">
        <v>248</v>
      </c>
      <c r="G113" s="64" t="s">
        <v>248</v>
      </c>
      <c r="H113" s="41"/>
      <c r="I113" s="57">
        <f t="shared" si="3"/>
        <v>0</v>
      </c>
      <c r="J113" s="77"/>
      <c r="K113" s="41"/>
      <c r="L113" s="57">
        <f t="shared" si="4"/>
        <v>0</v>
      </c>
      <c r="M113" s="10">
        <v>47628</v>
      </c>
      <c r="N113" s="108">
        <f t="shared" si="5"/>
        <v>47.6</v>
      </c>
      <c r="O113" s="115"/>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row>
    <row r="114" spans="1:65" s="19" customFormat="1" ht="40.5">
      <c r="A114" s="18"/>
      <c r="B114" s="8"/>
      <c r="C114" s="8"/>
      <c r="D114" s="8"/>
      <c r="E114" s="15"/>
      <c r="F114" s="64" t="s">
        <v>249</v>
      </c>
      <c r="G114" s="64" t="s">
        <v>249</v>
      </c>
      <c r="H114" s="41"/>
      <c r="I114" s="57">
        <f t="shared" si="3"/>
        <v>0</v>
      </c>
      <c r="J114" s="77"/>
      <c r="K114" s="41"/>
      <c r="L114" s="57">
        <f t="shared" si="4"/>
        <v>0</v>
      </c>
      <c r="M114" s="10">
        <v>44565</v>
      </c>
      <c r="N114" s="108">
        <f t="shared" si="5"/>
        <v>44.6</v>
      </c>
      <c r="O114" s="115"/>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row>
    <row r="115" spans="1:65" s="19" customFormat="1" ht="36" customHeight="1">
      <c r="A115" s="18"/>
      <c r="B115" s="8"/>
      <c r="C115" s="8"/>
      <c r="D115" s="8"/>
      <c r="E115" s="15"/>
      <c r="F115" s="64" t="s">
        <v>250</v>
      </c>
      <c r="G115" s="64" t="s">
        <v>250</v>
      </c>
      <c r="H115" s="41"/>
      <c r="I115" s="57">
        <f t="shared" si="3"/>
        <v>0</v>
      </c>
      <c r="J115" s="77"/>
      <c r="K115" s="41"/>
      <c r="L115" s="57">
        <f t="shared" si="4"/>
        <v>0</v>
      </c>
      <c r="M115" s="10">
        <v>29703</v>
      </c>
      <c r="N115" s="108">
        <f t="shared" si="5"/>
        <v>29.7</v>
      </c>
      <c r="O115" s="115"/>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row>
    <row r="116" spans="1:65" s="19" customFormat="1" ht="48.75" customHeight="1">
      <c r="A116" s="18"/>
      <c r="B116" s="8"/>
      <c r="C116" s="8"/>
      <c r="D116" s="8"/>
      <c r="E116" s="15"/>
      <c r="F116" s="64" t="s">
        <v>251</v>
      </c>
      <c r="G116" s="64" t="s">
        <v>251</v>
      </c>
      <c r="H116" s="41"/>
      <c r="I116" s="57">
        <f t="shared" si="3"/>
        <v>0</v>
      </c>
      <c r="J116" s="77"/>
      <c r="K116" s="41"/>
      <c r="L116" s="57">
        <f t="shared" si="4"/>
        <v>0</v>
      </c>
      <c r="M116" s="10">
        <v>41338</v>
      </c>
      <c r="N116" s="108">
        <f t="shared" si="5"/>
        <v>41.3</v>
      </c>
      <c r="O116" s="115"/>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row>
    <row r="117" spans="1:65" s="19" customFormat="1" ht="47.25" customHeight="1">
      <c r="A117" s="18"/>
      <c r="B117" s="8"/>
      <c r="C117" s="8"/>
      <c r="D117" s="8"/>
      <c r="E117" s="15"/>
      <c r="F117" s="64" t="s">
        <v>252</v>
      </c>
      <c r="G117" s="64" t="s">
        <v>252</v>
      </c>
      <c r="H117" s="41"/>
      <c r="I117" s="57">
        <f t="shared" si="3"/>
        <v>0</v>
      </c>
      <c r="J117" s="77"/>
      <c r="K117" s="41"/>
      <c r="L117" s="57">
        <f t="shared" si="4"/>
        <v>0</v>
      </c>
      <c r="M117" s="10">
        <v>70000</v>
      </c>
      <c r="N117" s="108">
        <f t="shared" si="5"/>
        <v>70</v>
      </c>
      <c r="O117" s="115"/>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row>
    <row r="118" spans="1:65" s="19" customFormat="1" ht="40.5">
      <c r="A118" s="18"/>
      <c r="B118" s="8"/>
      <c r="C118" s="8"/>
      <c r="D118" s="8"/>
      <c r="E118" s="15"/>
      <c r="F118" s="9" t="s">
        <v>253</v>
      </c>
      <c r="G118" s="9" t="s">
        <v>253</v>
      </c>
      <c r="H118" s="41"/>
      <c r="I118" s="57">
        <f t="shared" si="3"/>
        <v>0</v>
      </c>
      <c r="J118" s="77"/>
      <c r="K118" s="41"/>
      <c r="L118" s="57">
        <f t="shared" si="4"/>
        <v>0</v>
      </c>
      <c r="M118" s="10">
        <v>375963</v>
      </c>
      <c r="N118" s="108">
        <f t="shared" si="5"/>
        <v>376</v>
      </c>
      <c r="O118" s="115"/>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row>
    <row r="119" spans="1:65" s="19" customFormat="1" ht="40.5">
      <c r="A119" s="18"/>
      <c r="B119" s="8"/>
      <c r="C119" s="8"/>
      <c r="D119" s="8"/>
      <c r="E119" s="15"/>
      <c r="F119" s="9" t="s">
        <v>254</v>
      </c>
      <c r="G119" s="9" t="s">
        <v>254</v>
      </c>
      <c r="H119" s="41"/>
      <c r="I119" s="57">
        <f t="shared" si="3"/>
        <v>0</v>
      </c>
      <c r="J119" s="77"/>
      <c r="K119" s="41"/>
      <c r="L119" s="57">
        <f t="shared" si="4"/>
        <v>0</v>
      </c>
      <c r="M119" s="10">
        <v>499988</v>
      </c>
      <c r="N119" s="108">
        <f t="shared" si="5"/>
        <v>500</v>
      </c>
      <c r="O119" s="115"/>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row>
    <row r="120" spans="1:65" s="19" customFormat="1" ht="40.5">
      <c r="A120" s="18"/>
      <c r="B120" s="8"/>
      <c r="C120" s="8"/>
      <c r="D120" s="8"/>
      <c r="E120" s="15"/>
      <c r="F120" s="9" t="s">
        <v>255</v>
      </c>
      <c r="G120" s="9" t="s">
        <v>255</v>
      </c>
      <c r="H120" s="41"/>
      <c r="I120" s="57">
        <f t="shared" si="3"/>
        <v>0</v>
      </c>
      <c r="J120" s="77"/>
      <c r="K120" s="41"/>
      <c r="L120" s="57">
        <f t="shared" si="4"/>
        <v>0</v>
      </c>
      <c r="M120" s="10">
        <v>420000</v>
      </c>
      <c r="N120" s="108">
        <f t="shared" si="5"/>
        <v>420</v>
      </c>
      <c r="O120" s="115"/>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row>
    <row r="121" spans="1:65" s="19" customFormat="1" ht="40.5">
      <c r="A121" s="18"/>
      <c r="B121" s="8"/>
      <c r="C121" s="8"/>
      <c r="D121" s="8"/>
      <c r="E121" s="15"/>
      <c r="F121" s="9" t="s">
        <v>258</v>
      </c>
      <c r="G121" s="9" t="s">
        <v>258</v>
      </c>
      <c r="H121" s="41"/>
      <c r="I121" s="57">
        <f t="shared" si="3"/>
        <v>0</v>
      </c>
      <c r="J121" s="77"/>
      <c r="K121" s="41"/>
      <c r="L121" s="57">
        <f t="shared" si="4"/>
        <v>0</v>
      </c>
      <c r="M121" s="10">
        <v>500000</v>
      </c>
      <c r="N121" s="108">
        <f t="shared" si="5"/>
        <v>500</v>
      </c>
      <c r="O121" s="115"/>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row>
    <row r="122" spans="1:65" s="19" customFormat="1" ht="46.5" customHeight="1">
      <c r="A122" s="18"/>
      <c r="B122" s="8"/>
      <c r="C122" s="8"/>
      <c r="D122" s="8"/>
      <c r="E122" s="15"/>
      <c r="F122" s="9" t="s">
        <v>256</v>
      </c>
      <c r="G122" s="9" t="s">
        <v>256</v>
      </c>
      <c r="H122" s="41"/>
      <c r="I122" s="57">
        <f t="shared" si="3"/>
        <v>0</v>
      </c>
      <c r="J122" s="77"/>
      <c r="K122" s="41"/>
      <c r="L122" s="57">
        <f t="shared" si="4"/>
        <v>0</v>
      </c>
      <c r="M122" s="10">
        <v>492000</v>
      </c>
      <c r="N122" s="108">
        <f t="shared" si="5"/>
        <v>492</v>
      </c>
      <c r="O122" s="115"/>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row>
    <row r="123" spans="1:65" s="19" customFormat="1" ht="29.25" customHeight="1">
      <c r="A123" s="18"/>
      <c r="B123" s="8"/>
      <c r="C123" s="8"/>
      <c r="D123" s="8"/>
      <c r="E123" s="15"/>
      <c r="F123" s="64" t="s">
        <v>257</v>
      </c>
      <c r="G123" s="64" t="s">
        <v>257</v>
      </c>
      <c r="H123" s="41"/>
      <c r="I123" s="57">
        <f t="shared" si="3"/>
        <v>0</v>
      </c>
      <c r="J123" s="77"/>
      <c r="K123" s="41"/>
      <c r="L123" s="57">
        <f t="shared" si="4"/>
        <v>0</v>
      </c>
      <c r="M123" s="10">
        <v>406110</v>
      </c>
      <c r="N123" s="108">
        <f t="shared" si="5"/>
        <v>406.1</v>
      </c>
      <c r="O123" s="115"/>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row>
    <row r="124" spans="1:65" s="40" customFormat="1" ht="27.75" customHeight="1">
      <c r="A124" s="35"/>
      <c r="B124" s="36"/>
      <c r="C124" s="36"/>
      <c r="D124" s="36"/>
      <c r="E124" s="69"/>
      <c r="F124" s="37" t="s">
        <v>260</v>
      </c>
      <c r="G124" s="37" t="s">
        <v>260</v>
      </c>
      <c r="H124" s="42">
        <f>SUM(H125:H129)</f>
        <v>0</v>
      </c>
      <c r="I124" s="57">
        <f t="shared" si="3"/>
        <v>0</v>
      </c>
      <c r="J124" s="79">
        <f>SUM(J125:J129)</f>
        <v>0</v>
      </c>
      <c r="K124" s="42">
        <f>SUM(K125:K129)</f>
        <v>0</v>
      </c>
      <c r="L124" s="57">
        <f t="shared" si="4"/>
        <v>0</v>
      </c>
      <c r="M124" s="42">
        <f>SUM(M125:M129)</f>
        <v>350000</v>
      </c>
      <c r="N124" s="84">
        <f>SUM(N125:N129)</f>
        <v>350</v>
      </c>
      <c r="O124" s="115"/>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row>
    <row r="125" spans="1:65" s="19" customFormat="1" ht="33" customHeight="1">
      <c r="A125" s="18"/>
      <c r="B125" s="8"/>
      <c r="C125" s="8"/>
      <c r="D125" s="8"/>
      <c r="E125" s="15"/>
      <c r="F125" s="9" t="s">
        <v>285</v>
      </c>
      <c r="G125" s="9" t="s">
        <v>285</v>
      </c>
      <c r="H125" s="41"/>
      <c r="I125" s="57">
        <f t="shared" si="3"/>
        <v>0</v>
      </c>
      <c r="J125" s="77"/>
      <c r="K125" s="41"/>
      <c r="L125" s="57">
        <f t="shared" si="4"/>
        <v>0</v>
      </c>
      <c r="M125" s="10">
        <v>70000</v>
      </c>
      <c r="N125" s="83">
        <f t="shared" si="5"/>
        <v>70</v>
      </c>
      <c r="O125" s="115"/>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row>
    <row r="126" spans="1:65" s="19" customFormat="1" ht="33" customHeight="1">
      <c r="A126" s="18"/>
      <c r="B126" s="8"/>
      <c r="C126" s="8"/>
      <c r="D126" s="8"/>
      <c r="E126" s="15"/>
      <c r="F126" s="9" t="s">
        <v>286</v>
      </c>
      <c r="G126" s="9" t="s">
        <v>286</v>
      </c>
      <c r="H126" s="41"/>
      <c r="I126" s="57">
        <f t="shared" si="3"/>
        <v>0</v>
      </c>
      <c r="J126" s="77"/>
      <c r="K126" s="41"/>
      <c r="L126" s="57">
        <f t="shared" si="4"/>
        <v>0</v>
      </c>
      <c r="M126" s="10">
        <v>70000</v>
      </c>
      <c r="N126" s="83">
        <f t="shared" si="5"/>
        <v>70</v>
      </c>
      <c r="O126" s="115"/>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row>
    <row r="127" spans="1:65" s="19" customFormat="1" ht="33" customHeight="1">
      <c r="A127" s="18"/>
      <c r="B127" s="8"/>
      <c r="C127" s="8"/>
      <c r="D127" s="8"/>
      <c r="E127" s="15"/>
      <c r="F127" s="9" t="s">
        <v>287</v>
      </c>
      <c r="G127" s="9" t="s">
        <v>287</v>
      </c>
      <c r="H127" s="41"/>
      <c r="I127" s="57">
        <f t="shared" si="3"/>
        <v>0</v>
      </c>
      <c r="J127" s="77"/>
      <c r="K127" s="41"/>
      <c r="L127" s="57">
        <f t="shared" si="4"/>
        <v>0</v>
      </c>
      <c r="M127" s="10">
        <v>70000</v>
      </c>
      <c r="N127" s="83">
        <f t="shared" si="5"/>
        <v>70</v>
      </c>
      <c r="O127" s="115"/>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row>
    <row r="128" spans="1:65" s="19" customFormat="1" ht="33" customHeight="1">
      <c r="A128" s="18"/>
      <c r="B128" s="8"/>
      <c r="C128" s="8"/>
      <c r="D128" s="8"/>
      <c r="E128" s="15"/>
      <c r="F128" s="9" t="s">
        <v>288</v>
      </c>
      <c r="G128" s="9" t="s">
        <v>288</v>
      </c>
      <c r="H128" s="41"/>
      <c r="I128" s="57">
        <f t="shared" si="3"/>
        <v>0</v>
      </c>
      <c r="J128" s="77"/>
      <c r="K128" s="41"/>
      <c r="L128" s="57">
        <f t="shared" si="4"/>
        <v>0</v>
      </c>
      <c r="M128" s="10">
        <v>70000</v>
      </c>
      <c r="N128" s="83">
        <f t="shared" si="5"/>
        <v>70</v>
      </c>
      <c r="O128" s="115"/>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row>
    <row r="129" spans="1:65" s="19" customFormat="1" ht="33" customHeight="1">
      <c r="A129" s="18"/>
      <c r="B129" s="8"/>
      <c r="C129" s="8"/>
      <c r="D129" s="8"/>
      <c r="E129" s="15"/>
      <c r="F129" s="9" t="s">
        <v>289</v>
      </c>
      <c r="G129" s="9" t="s">
        <v>289</v>
      </c>
      <c r="H129" s="41"/>
      <c r="I129" s="57">
        <f t="shared" si="3"/>
        <v>0</v>
      </c>
      <c r="J129" s="77"/>
      <c r="K129" s="41"/>
      <c r="L129" s="57">
        <f t="shared" si="4"/>
        <v>0</v>
      </c>
      <c r="M129" s="10">
        <v>70000</v>
      </c>
      <c r="N129" s="83">
        <f t="shared" si="5"/>
        <v>70</v>
      </c>
      <c r="O129" s="115"/>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row>
    <row r="130" spans="1:65" s="40" customFormat="1" ht="21.75" customHeight="1">
      <c r="A130" s="35"/>
      <c r="B130" s="36"/>
      <c r="C130" s="36"/>
      <c r="D130" s="36"/>
      <c r="E130" s="69"/>
      <c r="F130" s="37" t="s">
        <v>259</v>
      </c>
      <c r="G130" s="37" t="s">
        <v>259</v>
      </c>
      <c r="H130" s="42">
        <f>SUM(H131:H154)</f>
        <v>0</v>
      </c>
      <c r="I130" s="57">
        <f t="shared" si="3"/>
        <v>0</v>
      </c>
      <c r="J130" s="79">
        <f>SUM(J131:J154)</f>
        <v>0</v>
      </c>
      <c r="K130" s="42">
        <f>SUM(K131:K154)</f>
        <v>0</v>
      </c>
      <c r="L130" s="57">
        <f t="shared" si="4"/>
        <v>0</v>
      </c>
      <c r="M130" s="42">
        <f>SUM(M131:M154)</f>
        <v>48285807</v>
      </c>
      <c r="N130" s="84">
        <f>SUM(N131:N154)</f>
        <v>48285.8</v>
      </c>
      <c r="O130" s="115"/>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row>
    <row r="131" spans="1:65" s="19" customFormat="1" ht="30.75" customHeight="1">
      <c r="A131" s="18"/>
      <c r="B131" s="8"/>
      <c r="C131" s="8"/>
      <c r="D131" s="8"/>
      <c r="E131" s="15"/>
      <c r="F131" s="9" t="s">
        <v>261</v>
      </c>
      <c r="G131" s="9" t="s">
        <v>261</v>
      </c>
      <c r="H131" s="41"/>
      <c r="I131" s="57">
        <f t="shared" si="3"/>
        <v>0</v>
      </c>
      <c r="J131" s="77"/>
      <c r="K131" s="41"/>
      <c r="L131" s="57">
        <f t="shared" si="4"/>
        <v>0</v>
      </c>
      <c r="M131" s="10">
        <v>200000</v>
      </c>
      <c r="N131" s="108">
        <f t="shared" si="5"/>
        <v>200</v>
      </c>
      <c r="O131" s="115"/>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row>
    <row r="132" spans="1:65" s="19" customFormat="1" ht="30.75" customHeight="1">
      <c r="A132" s="18"/>
      <c r="B132" s="8"/>
      <c r="C132" s="8"/>
      <c r="D132" s="8"/>
      <c r="E132" s="15"/>
      <c r="F132" s="9" t="s">
        <v>262</v>
      </c>
      <c r="G132" s="9" t="s">
        <v>262</v>
      </c>
      <c r="H132" s="41"/>
      <c r="I132" s="57">
        <f t="shared" si="3"/>
        <v>0</v>
      </c>
      <c r="J132" s="77"/>
      <c r="K132" s="41"/>
      <c r="L132" s="57">
        <f t="shared" si="4"/>
        <v>0</v>
      </c>
      <c r="M132" s="10">
        <v>1000000</v>
      </c>
      <c r="N132" s="108">
        <f t="shared" si="5"/>
        <v>1000</v>
      </c>
      <c r="O132" s="115"/>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row>
    <row r="133" spans="1:65" s="19" customFormat="1" ht="30.75" customHeight="1">
      <c r="A133" s="18"/>
      <c r="B133" s="8"/>
      <c r="C133" s="8"/>
      <c r="D133" s="8"/>
      <c r="E133" s="15"/>
      <c r="F133" s="9" t="s">
        <v>263</v>
      </c>
      <c r="G133" s="9" t="s">
        <v>263</v>
      </c>
      <c r="H133" s="41"/>
      <c r="I133" s="57">
        <f t="shared" si="3"/>
        <v>0</v>
      </c>
      <c r="J133" s="77"/>
      <c r="K133" s="41"/>
      <c r="L133" s="57">
        <f t="shared" si="4"/>
        <v>0</v>
      </c>
      <c r="M133" s="10">
        <v>1322041</v>
      </c>
      <c r="N133" s="108">
        <f t="shared" si="5"/>
        <v>1322</v>
      </c>
      <c r="O133" s="115"/>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row>
    <row r="134" spans="1:65" s="19" customFormat="1" ht="30.75" customHeight="1">
      <c r="A134" s="18"/>
      <c r="B134" s="8"/>
      <c r="C134" s="8"/>
      <c r="D134" s="8"/>
      <c r="E134" s="15"/>
      <c r="F134" s="9" t="s">
        <v>264</v>
      </c>
      <c r="G134" s="9" t="s">
        <v>264</v>
      </c>
      <c r="H134" s="41"/>
      <c r="I134" s="57">
        <f t="shared" si="3"/>
        <v>0</v>
      </c>
      <c r="J134" s="77"/>
      <c r="K134" s="41"/>
      <c r="L134" s="57">
        <f t="shared" si="4"/>
        <v>0</v>
      </c>
      <c r="M134" s="10">
        <f>5263766-3000000</f>
        <v>2263766</v>
      </c>
      <c r="N134" s="108">
        <f t="shared" si="5"/>
        <v>2263.8</v>
      </c>
      <c r="O134" s="115"/>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row>
    <row r="135" spans="1:65" s="19" customFormat="1" ht="30.75" customHeight="1">
      <c r="A135" s="18"/>
      <c r="B135" s="8"/>
      <c r="C135" s="8"/>
      <c r="D135" s="8"/>
      <c r="E135" s="15"/>
      <c r="F135" s="9" t="s">
        <v>265</v>
      </c>
      <c r="G135" s="9" t="s">
        <v>265</v>
      </c>
      <c r="H135" s="41"/>
      <c r="I135" s="57">
        <f t="shared" si="3"/>
        <v>0</v>
      </c>
      <c r="J135" s="77"/>
      <c r="K135" s="41"/>
      <c r="L135" s="57">
        <f t="shared" si="4"/>
        <v>0</v>
      </c>
      <c r="M135" s="10">
        <f>1000000-500000</f>
        <v>500000</v>
      </c>
      <c r="N135" s="108">
        <f t="shared" si="5"/>
        <v>500</v>
      </c>
      <c r="O135" s="115"/>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row>
    <row r="136" spans="1:65" s="19" customFormat="1" ht="30.75" customHeight="1">
      <c r="A136" s="18"/>
      <c r="B136" s="8"/>
      <c r="C136" s="8"/>
      <c r="D136" s="8"/>
      <c r="E136" s="15"/>
      <c r="F136" s="9" t="s">
        <v>266</v>
      </c>
      <c r="G136" s="9" t="s">
        <v>266</v>
      </c>
      <c r="H136" s="41"/>
      <c r="I136" s="57">
        <f t="shared" si="3"/>
        <v>0</v>
      </c>
      <c r="J136" s="77"/>
      <c r="K136" s="41"/>
      <c r="L136" s="57">
        <f t="shared" si="4"/>
        <v>0</v>
      </c>
      <c r="M136" s="10">
        <v>2000000</v>
      </c>
      <c r="N136" s="108">
        <f t="shared" si="5"/>
        <v>2000</v>
      </c>
      <c r="O136" s="115"/>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row>
    <row r="137" spans="1:65" s="19" customFormat="1" ht="30.75" customHeight="1">
      <c r="A137" s="18"/>
      <c r="B137" s="8"/>
      <c r="C137" s="8"/>
      <c r="D137" s="8"/>
      <c r="E137" s="15"/>
      <c r="F137" s="9" t="s">
        <v>267</v>
      </c>
      <c r="G137" s="9" t="s">
        <v>267</v>
      </c>
      <c r="H137" s="41"/>
      <c r="I137" s="57">
        <f t="shared" si="3"/>
        <v>0</v>
      </c>
      <c r="J137" s="77"/>
      <c r="K137" s="41"/>
      <c r="L137" s="57">
        <f t="shared" si="4"/>
        <v>0</v>
      </c>
      <c r="M137" s="10">
        <v>5000000</v>
      </c>
      <c r="N137" s="108">
        <f t="shared" si="5"/>
        <v>5000</v>
      </c>
      <c r="O137" s="115"/>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row>
    <row r="138" spans="1:65" s="19" customFormat="1" ht="30.75" customHeight="1">
      <c r="A138" s="18"/>
      <c r="B138" s="8"/>
      <c r="C138" s="8"/>
      <c r="D138" s="8"/>
      <c r="E138" s="15"/>
      <c r="F138" s="9" t="s">
        <v>268</v>
      </c>
      <c r="G138" s="9" t="s">
        <v>268</v>
      </c>
      <c r="H138" s="41"/>
      <c r="I138" s="57">
        <f t="shared" si="3"/>
        <v>0</v>
      </c>
      <c r="J138" s="77"/>
      <c r="K138" s="41"/>
      <c r="L138" s="57">
        <f t="shared" si="4"/>
        <v>0</v>
      </c>
      <c r="M138" s="10">
        <v>2700000</v>
      </c>
      <c r="N138" s="108">
        <f t="shared" si="5"/>
        <v>2700</v>
      </c>
      <c r="O138" s="115"/>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row>
    <row r="139" spans="1:65" s="19" customFormat="1" ht="30.75" customHeight="1">
      <c r="A139" s="18"/>
      <c r="B139" s="8"/>
      <c r="C139" s="8"/>
      <c r="D139" s="8"/>
      <c r="E139" s="15"/>
      <c r="F139" s="9" t="s">
        <v>269</v>
      </c>
      <c r="G139" s="9" t="s">
        <v>269</v>
      </c>
      <c r="H139" s="41"/>
      <c r="I139" s="57">
        <f t="shared" si="3"/>
        <v>0</v>
      </c>
      <c r="J139" s="77"/>
      <c r="K139" s="41"/>
      <c r="L139" s="57">
        <f t="shared" si="4"/>
        <v>0</v>
      </c>
      <c r="M139" s="10">
        <v>2000000</v>
      </c>
      <c r="N139" s="108">
        <f t="shared" si="5"/>
        <v>2000</v>
      </c>
      <c r="O139" s="115"/>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row>
    <row r="140" spans="1:65" s="19" customFormat="1" ht="30.75" customHeight="1">
      <c r="A140" s="18"/>
      <c r="B140" s="8"/>
      <c r="C140" s="8"/>
      <c r="D140" s="8"/>
      <c r="E140" s="15"/>
      <c r="F140" s="9" t="s">
        <v>270</v>
      </c>
      <c r="G140" s="9" t="s">
        <v>270</v>
      </c>
      <c r="H140" s="41"/>
      <c r="I140" s="57">
        <f t="shared" si="3"/>
        <v>0</v>
      </c>
      <c r="J140" s="77"/>
      <c r="K140" s="41"/>
      <c r="L140" s="57">
        <f t="shared" si="4"/>
        <v>0</v>
      </c>
      <c r="M140" s="10">
        <v>2000000</v>
      </c>
      <c r="N140" s="108">
        <f t="shared" si="5"/>
        <v>2000</v>
      </c>
      <c r="O140" s="115"/>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row>
    <row r="141" spans="1:65" s="19" customFormat="1" ht="30.75" customHeight="1">
      <c r="A141" s="18"/>
      <c r="B141" s="8"/>
      <c r="C141" s="8"/>
      <c r="D141" s="8"/>
      <c r="E141" s="15"/>
      <c r="F141" s="9" t="s">
        <v>271</v>
      </c>
      <c r="G141" s="9" t="s">
        <v>271</v>
      </c>
      <c r="H141" s="41"/>
      <c r="I141" s="57">
        <f t="shared" si="3"/>
        <v>0</v>
      </c>
      <c r="J141" s="77"/>
      <c r="K141" s="41"/>
      <c r="L141" s="57">
        <f t="shared" si="4"/>
        <v>0</v>
      </c>
      <c r="M141" s="10">
        <v>2000000</v>
      </c>
      <c r="N141" s="108">
        <f t="shared" si="5"/>
        <v>2000</v>
      </c>
      <c r="O141" s="115"/>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row>
    <row r="142" spans="1:65" s="19" customFormat="1" ht="30.75" customHeight="1">
      <c r="A142" s="18"/>
      <c r="B142" s="8"/>
      <c r="C142" s="8"/>
      <c r="D142" s="8"/>
      <c r="E142" s="15"/>
      <c r="F142" s="9" t="s">
        <v>272</v>
      </c>
      <c r="G142" s="9" t="s">
        <v>272</v>
      </c>
      <c r="H142" s="41"/>
      <c r="I142" s="57">
        <f aca="true" t="shared" si="6" ref="I142:I172">ROUND(H142/1000,1)</f>
        <v>0</v>
      </c>
      <c r="J142" s="77"/>
      <c r="K142" s="41"/>
      <c r="L142" s="57">
        <f aca="true" t="shared" si="7" ref="L142:L172">ROUND(K142/1000,1)</f>
        <v>0</v>
      </c>
      <c r="M142" s="10">
        <v>1000000</v>
      </c>
      <c r="N142" s="108">
        <f aca="true" t="shared" si="8" ref="N142:N171">ROUND(M142/1000,1)</f>
        <v>1000</v>
      </c>
      <c r="O142" s="115"/>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row>
    <row r="143" spans="1:65" s="19" customFormat="1" ht="42" customHeight="1">
      <c r="A143" s="18"/>
      <c r="B143" s="8"/>
      <c r="C143" s="8"/>
      <c r="D143" s="8"/>
      <c r="E143" s="15"/>
      <c r="F143" s="9" t="s">
        <v>273</v>
      </c>
      <c r="G143" s="9" t="s">
        <v>273</v>
      </c>
      <c r="H143" s="41"/>
      <c r="I143" s="57">
        <f t="shared" si="6"/>
        <v>0</v>
      </c>
      <c r="J143" s="77"/>
      <c r="K143" s="41"/>
      <c r="L143" s="57">
        <f t="shared" si="7"/>
        <v>0</v>
      </c>
      <c r="M143" s="10">
        <f>10000000-2000000</f>
        <v>8000000</v>
      </c>
      <c r="N143" s="108">
        <f t="shared" si="8"/>
        <v>8000</v>
      </c>
      <c r="O143" s="115"/>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row>
    <row r="144" spans="1:65" s="19" customFormat="1" ht="46.5" customHeight="1">
      <c r="A144" s="18"/>
      <c r="B144" s="8"/>
      <c r="C144" s="8"/>
      <c r="D144" s="8"/>
      <c r="E144" s="15"/>
      <c r="F144" s="9" t="s">
        <v>274</v>
      </c>
      <c r="G144" s="9" t="s">
        <v>274</v>
      </c>
      <c r="H144" s="41"/>
      <c r="I144" s="57">
        <f t="shared" si="6"/>
        <v>0</v>
      </c>
      <c r="J144" s="77"/>
      <c r="K144" s="41"/>
      <c r="L144" s="57">
        <f t="shared" si="7"/>
        <v>0</v>
      </c>
      <c r="M144" s="10">
        <v>300000</v>
      </c>
      <c r="N144" s="108">
        <f t="shared" si="8"/>
        <v>300</v>
      </c>
      <c r="O144" s="115"/>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row>
    <row r="145" spans="1:65" s="19" customFormat="1" ht="31.5" customHeight="1">
      <c r="A145" s="18"/>
      <c r="B145" s="8"/>
      <c r="C145" s="8"/>
      <c r="D145" s="8"/>
      <c r="E145" s="15"/>
      <c r="F145" s="9" t="s">
        <v>275</v>
      </c>
      <c r="G145" s="9" t="s">
        <v>275</v>
      </c>
      <c r="H145" s="41"/>
      <c r="I145" s="57">
        <f t="shared" si="6"/>
        <v>0</v>
      </c>
      <c r="J145" s="77"/>
      <c r="K145" s="41"/>
      <c r="L145" s="57">
        <f t="shared" si="7"/>
        <v>0</v>
      </c>
      <c r="M145" s="10">
        <f>1500000-500000</f>
        <v>1000000</v>
      </c>
      <c r="N145" s="108">
        <f t="shared" si="8"/>
        <v>1000</v>
      </c>
      <c r="O145" s="115"/>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row>
    <row r="146" spans="1:65" s="19" customFormat="1" ht="61.5" customHeight="1">
      <c r="A146" s="18"/>
      <c r="B146" s="8"/>
      <c r="C146" s="8"/>
      <c r="D146" s="8"/>
      <c r="E146" s="15"/>
      <c r="F146" s="9" t="s">
        <v>276</v>
      </c>
      <c r="G146" s="9" t="s">
        <v>276</v>
      </c>
      <c r="H146" s="41"/>
      <c r="I146" s="57">
        <f t="shared" si="6"/>
        <v>0</v>
      </c>
      <c r="J146" s="77"/>
      <c r="K146" s="41"/>
      <c r="L146" s="57">
        <f t="shared" si="7"/>
        <v>0</v>
      </c>
      <c r="M146" s="10">
        <v>1000000</v>
      </c>
      <c r="N146" s="108">
        <f t="shared" si="8"/>
        <v>1000</v>
      </c>
      <c r="O146" s="115"/>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row>
    <row r="147" spans="1:65" s="19" customFormat="1" ht="40.5">
      <c r="A147" s="18"/>
      <c r="B147" s="8"/>
      <c r="C147" s="8"/>
      <c r="D147" s="8"/>
      <c r="E147" s="15"/>
      <c r="F147" s="9" t="s">
        <v>277</v>
      </c>
      <c r="G147" s="9" t="s">
        <v>277</v>
      </c>
      <c r="H147" s="41"/>
      <c r="I147" s="57">
        <f t="shared" si="6"/>
        <v>0</v>
      </c>
      <c r="J147" s="77"/>
      <c r="K147" s="41"/>
      <c r="L147" s="57">
        <f t="shared" si="7"/>
        <v>0</v>
      </c>
      <c r="M147" s="10">
        <v>200000</v>
      </c>
      <c r="N147" s="108">
        <f t="shared" si="8"/>
        <v>200</v>
      </c>
      <c r="O147" s="115"/>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row>
    <row r="148" spans="1:65" s="19" customFormat="1" ht="40.5">
      <c r="A148" s="18"/>
      <c r="B148" s="8"/>
      <c r="C148" s="8"/>
      <c r="D148" s="8"/>
      <c r="E148" s="15"/>
      <c r="F148" s="9" t="s">
        <v>284</v>
      </c>
      <c r="G148" s="9" t="s">
        <v>284</v>
      </c>
      <c r="H148" s="41"/>
      <c r="I148" s="57">
        <f t="shared" si="6"/>
        <v>0</v>
      </c>
      <c r="J148" s="77"/>
      <c r="K148" s="41"/>
      <c r="L148" s="57">
        <f t="shared" si="7"/>
        <v>0</v>
      </c>
      <c r="M148" s="10">
        <v>5000000</v>
      </c>
      <c r="N148" s="108">
        <f t="shared" si="8"/>
        <v>5000</v>
      </c>
      <c r="O148" s="115"/>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row>
    <row r="149" spans="1:65" s="19" customFormat="1" ht="29.25" customHeight="1">
      <c r="A149" s="18"/>
      <c r="B149" s="8"/>
      <c r="C149" s="8"/>
      <c r="D149" s="8"/>
      <c r="E149" s="15"/>
      <c r="F149" s="64" t="s">
        <v>278</v>
      </c>
      <c r="G149" s="64" t="s">
        <v>278</v>
      </c>
      <c r="H149" s="41"/>
      <c r="I149" s="57">
        <f t="shared" si="6"/>
        <v>0</v>
      </c>
      <c r="J149" s="77"/>
      <c r="K149" s="41"/>
      <c r="L149" s="57">
        <f t="shared" si="7"/>
        <v>0</v>
      </c>
      <c r="M149" s="10">
        <f>5000000-1000000</f>
        <v>4000000</v>
      </c>
      <c r="N149" s="108">
        <f t="shared" si="8"/>
        <v>4000</v>
      </c>
      <c r="O149" s="115"/>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row>
    <row r="150" spans="1:65" s="19" customFormat="1" ht="60.75">
      <c r="A150" s="18"/>
      <c r="B150" s="8"/>
      <c r="C150" s="8"/>
      <c r="D150" s="8"/>
      <c r="E150" s="15"/>
      <c r="F150" s="9" t="s">
        <v>279</v>
      </c>
      <c r="G150" s="9" t="s">
        <v>279</v>
      </c>
      <c r="H150" s="41"/>
      <c r="I150" s="57">
        <f t="shared" si="6"/>
        <v>0</v>
      </c>
      <c r="J150" s="77"/>
      <c r="K150" s="41"/>
      <c r="L150" s="57">
        <f t="shared" si="7"/>
        <v>0</v>
      </c>
      <c r="M150" s="10">
        <f>2000000-800000</f>
        <v>1200000</v>
      </c>
      <c r="N150" s="108">
        <f t="shared" si="8"/>
        <v>1200</v>
      </c>
      <c r="O150" s="115"/>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row>
    <row r="151" spans="1:65" s="19" customFormat="1" ht="21.75" customHeight="1">
      <c r="A151" s="18"/>
      <c r="B151" s="8"/>
      <c r="C151" s="8"/>
      <c r="D151" s="8"/>
      <c r="E151" s="15"/>
      <c r="F151" s="9" t="s">
        <v>280</v>
      </c>
      <c r="G151" s="9" t="s">
        <v>280</v>
      </c>
      <c r="H151" s="41"/>
      <c r="I151" s="57">
        <f t="shared" si="6"/>
        <v>0</v>
      </c>
      <c r="J151" s="77"/>
      <c r="K151" s="41"/>
      <c r="L151" s="57">
        <f t="shared" si="7"/>
        <v>0</v>
      </c>
      <c r="M151" s="10">
        <v>2000000</v>
      </c>
      <c r="N151" s="108">
        <f t="shared" si="8"/>
        <v>2000</v>
      </c>
      <c r="O151" s="115"/>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row>
    <row r="152" spans="1:65" s="19" customFormat="1" ht="40.5">
      <c r="A152" s="18"/>
      <c r="B152" s="8"/>
      <c r="C152" s="8"/>
      <c r="D152" s="8"/>
      <c r="E152" s="15"/>
      <c r="F152" s="9" t="s">
        <v>281</v>
      </c>
      <c r="G152" s="9" t="s">
        <v>281</v>
      </c>
      <c r="H152" s="41"/>
      <c r="I152" s="57">
        <f t="shared" si="6"/>
        <v>0</v>
      </c>
      <c r="J152" s="77"/>
      <c r="K152" s="41"/>
      <c r="L152" s="57">
        <f t="shared" si="7"/>
        <v>0</v>
      </c>
      <c r="M152" s="10">
        <v>3000000</v>
      </c>
      <c r="N152" s="108">
        <f t="shared" si="8"/>
        <v>3000</v>
      </c>
      <c r="O152" s="115"/>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row>
    <row r="153" spans="1:65" s="19" customFormat="1" ht="29.25" customHeight="1">
      <c r="A153" s="18"/>
      <c r="B153" s="8"/>
      <c r="C153" s="8"/>
      <c r="D153" s="8"/>
      <c r="E153" s="15"/>
      <c r="F153" s="64" t="s">
        <v>282</v>
      </c>
      <c r="G153" s="64" t="s">
        <v>282</v>
      </c>
      <c r="H153" s="41"/>
      <c r="I153" s="57">
        <f t="shared" si="6"/>
        <v>0</v>
      </c>
      <c r="J153" s="77"/>
      <c r="K153" s="41"/>
      <c r="L153" s="57">
        <f t="shared" si="7"/>
        <v>0</v>
      </c>
      <c r="M153" s="10">
        <v>500000</v>
      </c>
      <c r="N153" s="108">
        <f t="shared" si="8"/>
        <v>500</v>
      </c>
      <c r="O153" s="115"/>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row>
    <row r="154" spans="1:65" s="19" customFormat="1" ht="33" customHeight="1">
      <c r="A154" s="18"/>
      <c r="B154" s="8"/>
      <c r="C154" s="8"/>
      <c r="D154" s="8"/>
      <c r="E154" s="15"/>
      <c r="F154" s="64" t="s">
        <v>283</v>
      </c>
      <c r="G154" s="64" t="s">
        <v>283</v>
      </c>
      <c r="H154" s="41"/>
      <c r="I154" s="57">
        <f t="shared" si="6"/>
        <v>0</v>
      </c>
      <c r="J154" s="77"/>
      <c r="K154" s="41"/>
      <c r="L154" s="57">
        <f t="shared" si="7"/>
        <v>0</v>
      </c>
      <c r="M154" s="10">
        <v>100000</v>
      </c>
      <c r="N154" s="108">
        <f t="shared" si="8"/>
        <v>100</v>
      </c>
      <c r="O154" s="114"/>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row>
    <row r="155" spans="1:65" s="19" customFormat="1" ht="20.25">
      <c r="A155" s="18"/>
      <c r="B155" s="8" t="s">
        <v>211</v>
      </c>
      <c r="C155" s="8" t="s">
        <v>210</v>
      </c>
      <c r="D155" s="8"/>
      <c r="E155" s="15"/>
      <c r="F155" s="9" t="s">
        <v>309</v>
      </c>
      <c r="G155" s="9"/>
      <c r="H155" s="9"/>
      <c r="I155" s="57">
        <f t="shared" si="6"/>
        <v>0</v>
      </c>
      <c r="J155" s="62"/>
      <c r="K155" s="9"/>
      <c r="L155" s="57">
        <f t="shared" si="7"/>
        <v>0</v>
      </c>
      <c r="M155" s="10">
        <f>M156</f>
        <v>10000000</v>
      </c>
      <c r="N155" s="108">
        <f>N156</f>
        <v>10000</v>
      </c>
      <c r="O155" s="114"/>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row>
    <row r="156" spans="1:65" s="21" customFormat="1" ht="33.75" customHeight="1">
      <c r="A156" s="20"/>
      <c r="B156" s="31" t="s">
        <v>141</v>
      </c>
      <c r="C156" s="31" t="s">
        <v>202</v>
      </c>
      <c r="D156" s="31" t="s">
        <v>151</v>
      </c>
      <c r="E156" s="13" t="s">
        <v>142</v>
      </c>
      <c r="F156" s="12" t="s">
        <v>143</v>
      </c>
      <c r="G156" s="12"/>
      <c r="H156" s="12"/>
      <c r="I156" s="57">
        <f t="shared" si="6"/>
        <v>0</v>
      </c>
      <c r="J156" s="74"/>
      <c r="K156" s="12"/>
      <c r="L156" s="57">
        <f t="shared" si="7"/>
        <v>0</v>
      </c>
      <c r="M156" s="29">
        <v>10000000</v>
      </c>
      <c r="N156" s="109">
        <f t="shared" si="8"/>
        <v>10000</v>
      </c>
      <c r="O156" s="114"/>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row>
    <row r="157" spans="1:65" s="21" customFormat="1" ht="33.75" customHeight="1">
      <c r="A157" s="20"/>
      <c r="B157" s="31"/>
      <c r="C157" s="31"/>
      <c r="D157" s="31"/>
      <c r="E157" s="13"/>
      <c r="F157" s="37" t="s">
        <v>320</v>
      </c>
      <c r="G157" s="12"/>
      <c r="H157" s="12"/>
      <c r="I157" s="57"/>
      <c r="J157" s="74"/>
      <c r="K157" s="12"/>
      <c r="L157" s="57"/>
      <c r="M157" s="29"/>
      <c r="N157" s="103">
        <f>N158</f>
        <v>108.1</v>
      </c>
      <c r="O157" s="114"/>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row>
    <row r="158" spans="1:65" s="40" customFormat="1" ht="21.75" customHeight="1">
      <c r="A158" s="35"/>
      <c r="B158" s="36" t="s">
        <v>137</v>
      </c>
      <c r="C158" s="36" t="s">
        <v>186</v>
      </c>
      <c r="D158" s="36" t="s">
        <v>179</v>
      </c>
      <c r="E158" s="69" t="s">
        <v>136</v>
      </c>
      <c r="F158" s="37" t="s">
        <v>321</v>
      </c>
      <c r="G158" s="37"/>
      <c r="H158" s="37"/>
      <c r="I158" s="57">
        <f t="shared" si="6"/>
        <v>0</v>
      </c>
      <c r="J158" s="61"/>
      <c r="K158" s="37"/>
      <c r="L158" s="57">
        <f t="shared" si="7"/>
        <v>0</v>
      </c>
      <c r="M158" s="34">
        <v>108100</v>
      </c>
      <c r="N158" s="103">
        <f t="shared" si="8"/>
        <v>108.1</v>
      </c>
      <c r="O158" s="114"/>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row>
    <row r="159" spans="1:65" s="21" customFormat="1" ht="21.75" customHeight="1">
      <c r="A159" s="20"/>
      <c r="B159" s="31"/>
      <c r="C159" s="31"/>
      <c r="D159" s="31"/>
      <c r="E159" s="13"/>
      <c r="F159" s="12" t="s">
        <v>322</v>
      </c>
      <c r="G159" s="12"/>
      <c r="H159" s="12"/>
      <c r="I159" s="57"/>
      <c r="J159" s="74"/>
      <c r="K159" s="12"/>
      <c r="L159" s="57"/>
      <c r="M159" s="29"/>
      <c r="N159" s="109">
        <v>108.1</v>
      </c>
      <c r="O159" s="114"/>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row>
    <row r="160" spans="1:65" s="19" customFormat="1" ht="24.75" customHeight="1">
      <c r="A160" s="18"/>
      <c r="B160" s="8" t="s">
        <v>104</v>
      </c>
      <c r="C160" s="8" t="s">
        <v>190</v>
      </c>
      <c r="D160" s="8" t="s">
        <v>191</v>
      </c>
      <c r="E160" s="15" t="s">
        <v>32</v>
      </c>
      <c r="F160" s="9" t="s">
        <v>103</v>
      </c>
      <c r="G160" s="9"/>
      <c r="H160" s="9"/>
      <c r="I160" s="57">
        <f t="shared" si="6"/>
        <v>0</v>
      </c>
      <c r="J160" s="62"/>
      <c r="K160" s="9"/>
      <c r="L160" s="57">
        <f t="shared" si="7"/>
        <v>0</v>
      </c>
      <c r="M160" s="10">
        <v>16524000</v>
      </c>
      <c r="N160" s="108">
        <f t="shared" si="8"/>
        <v>16524</v>
      </c>
      <c r="O160" s="114"/>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row>
    <row r="161" spans="1:65" s="19" customFormat="1" ht="24.75" customHeight="1">
      <c r="A161" s="18"/>
      <c r="B161" s="15" t="s">
        <v>124</v>
      </c>
      <c r="C161" s="15" t="s">
        <v>194</v>
      </c>
      <c r="D161" s="15" t="s">
        <v>185</v>
      </c>
      <c r="E161" s="15" t="s">
        <v>11</v>
      </c>
      <c r="F161" s="9" t="s">
        <v>290</v>
      </c>
      <c r="G161" s="64" t="s">
        <v>231</v>
      </c>
      <c r="H161" s="9"/>
      <c r="I161" s="57">
        <f t="shared" si="6"/>
        <v>0</v>
      </c>
      <c r="J161" s="62"/>
      <c r="K161" s="9"/>
      <c r="L161" s="57">
        <f t="shared" si="7"/>
        <v>0</v>
      </c>
      <c r="M161" s="10">
        <v>13700000</v>
      </c>
      <c r="N161" s="108">
        <f>N162</f>
        <v>13700</v>
      </c>
      <c r="O161" s="114"/>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row>
    <row r="162" spans="1:65" s="19" customFormat="1" ht="24.75" customHeight="1">
      <c r="A162" s="18"/>
      <c r="B162" s="15"/>
      <c r="C162" s="15"/>
      <c r="D162" s="15"/>
      <c r="E162" s="15"/>
      <c r="F162" s="107" t="s">
        <v>231</v>
      </c>
      <c r="G162" s="64"/>
      <c r="H162" s="9"/>
      <c r="I162" s="57">
        <f t="shared" si="6"/>
        <v>0</v>
      </c>
      <c r="J162" s="62"/>
      <c r="K162" s="9"/>
      <c r="L162" s="57">
        <f t="shared" si="7"/>
        <v>0</v>
      </c>
      <c r="M162" s="10">
        <v>13700000</v>
      </c>
      <c r="N162" s="109">
        <f t="shared" si="8"/>
        <v>13700</v>
      </c>
      <c r="O162" s="114"/>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row>
    <row r="163" spans="1:65" s="21" customFormat="1" ht="24" customHeight="1">
      <c r="A163" s="20"/>
      <c r="B163" s="28">
        <v>4810000</v>
      </c>
      <c r="C163" s="28"/>
      <c r="D163" s="28"/>
      <c r="E163" s="70"/>
      <c r="F163" s="37" t="s">
        <v>132</v>
      </c>
      <c r="G163" s="12"/>
      <c r="H163" s="12"/>
      <c r="I163" s="57">
        <f t="shared" si="6"/>
        <v>0</v>
      </c>
      <c r="J163" s="74"/>
      <c r="K163" s="12"/>
      <c r="L163" s="57">
        <f t="shared" si="7"/>
        <v>0</v>
      </c>
      <c r="M163" s="84">
        <f>M164</f>
        <v>45000</v>
      </c>
      <c r="N163" s="84">
        <f>N164</f>
        <v>45</v>
      </c>
      <c r="O163" s="114"/>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row>
    <row r="164" spans="1:65" s="19" customFormat="1" ht="24.75" customHeight="1">
      <c r="A164" s="18"/>
      <c r="B164" s="8" t="s">
        <v>114</v>
      </c>
      <c r="C164" s="8" t="s">
        <v>144</v>
      </c>
      <c r="D164" s="8" t="s">
        <v>145</v>
      </c>
      <c r="E164" s="15" t="s">
        <v>0</v>
      </c>
      <c r="F164" s="9" t="s">
        <v>130</v>
      </c>
      <c r="G164" s="9"/>
      <c r="H164" s="9"/>
      <c r="I164" s="57">
        <f t="shared" si="6"/>
        <v>0</v>
      </c>
      <c r="J164" s="62"/>
      <c r="K164" s="9"/>
      <c r="L164" s="57">
        <f t="shared" si="7"/>
        <v>0</v>
      </c>
      <c r="M164" s="10">
        <v>45000</v>
      </c>
      <c r="N164" s="83">
        <f t="shared" si="8"/>
        <v>45</v>
      </c>
      <c r="O164" s="114"/>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row>
    <row r="165" spans="1:65" s="67" customFormat="1" ht="30.75" customHeight="1">
      <c r="A165" s="65"/>
      <c r="B165" s="28">
        <v>5010000</v>
      </c>
      <c r="C165" s="28"/>
      <c r="D165" s="28"/>
      <c r="E165" s="13"/>
      <c r="F165" s="37" t="s">
        <v>115</v>
      </c>
      <c r="G165" s="60"/>
      <c r="H165" s="60"/>
      <c r="I165" s="57">
        <f t="shared" si="6"/>
        <v>0</v>
      </c>
      <c r="J165" s="73"/>
      <c r="K165" s="60"/>
      <c r="L165" s="57">
        <f t="shared" si="7"/>
        <v>0</v>
      </c>
      <c r="M165" s="59">
        <f>M166</f>
        <v>21000</v>
      </c>
      <c r="N165" s="84">
        <f>N166</f>
        <v>21</v>
      </c>
      <c r="O165" s="114"/>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row>
    <row r="166" spans="1:65" s="19" customFormat="1" ht="42.75" customHeight="1">
      <c r="A166" s="18"/>
      <c r="B166" s="8" t="s">
        <v>116</v>
      </c>
      <c r="C166" s="8" t="s">
        <v>144</v>
      </c>
      <c r="D166" s="8" t="s">
        <v>145</v>
      </c>
      <c r="E166" s="15" t="s">
        <v>0</v>
      </c>
      <c r="F166" s="9" t="s">
        <v>36</v>
      </c>
      <c r="G166" s="9"/>
      <c r="H166" s="9"/>
      <c r="I166" s="57">
        <f t="shared" si="6"/>
        <v>0</v>
      </c>
      <c r="J166" s="62"/>
      <c r="K166" s="9"/>
      <c r="L166" s="57">
        <f t="shared" si="7"/>
        <v>0</v>
      </c>
      <c r="M166" s="10">
        <v>21000</v>
      </c>
      <c r="N166" s="83">
        <f t="shared" si="8"/>
        <v>21</v>
      </c>
      <c r="O166" s="114"/>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row>
    <row r="167" spans="1:65" s="21" customFormat="1" ht="32.25" customHeight="1">
      <c r="A167" s="20"/>
      <c r="B167" s="31" t="s">
        <v>117</v>
      </c>
      <c r="C167" s="31"/>
      <c r="D167" s="31"/>
      <c r="E167" s="70"/>
      <c r="F167" s="37" t="s">
        <v>133</v>
      </c>
      <c r="G167" s="60"/>
      <c r="H167" s="60"/>
      <c r="I167" s="57">
        <f t="shared" si="6"/>
        <v>0</v>
      </c>
      <c r="J167" s="73"/>
      <c r="K167" s="60"/>
      <c r="L167" s="57">
        <f t="shared" si="7"/>
        <v>0</v>
      </c>
      <c r="M167" s="59">
        <f>M168</f>
        <v>50000</v>
      </c>
      <c r="N167" s="86">
        <f>N168</f>
        <v>50</v>
      </c>
      <c r="O167" s="114"/>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row>
    <row r="168" spans="1:65" s="19" customFormat="1" ht="42" customHeight="1">
      <c r="A168" s="18"/>
      <c r="B168" s="8" t="s">
        <v>118</v>
      </c>
      <c r="C168" s="8" t="s">
        <v>144</v>
      </c>
      <c r="D168" s="8" t="s">
        <v>145</v>
      </c>
      <c r="E168" s="15" t="s">
        <v>0</v>
      </c>
      <c r="F168" s="9" t="s">
        <v>36</v>
      </c>
      <c r="G168" s="9"/>
      <c r="H168" s="9"/>
      <c r="I168" s="57">
        <f t="shared" si="6"/>
        <v>0</v>
      </c>
      <c r="J168" s="62"/>
      <c r="K168" s="9"/>
      <c r="L168" s="57">
        <f t="shared" si="7"/>
        <v>0</v>
      </c>
      <c r="M168" s="10">
        <v>50000</v>
      </c>
      <c r="N168" s="83">
        <f t="shared" si="8"/>
        <v>50</v>
      </c>
      <c r="O168" s="114"/>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row>
    <row r="169" spans="1:65" s="21" customFormat="1" ht="51.75" customHeight="1">
      <c r="A169" s="20"/>
      <c r="B169" s="28">
        <v>7610000</v>
      </c>
      <c r="C169" s="28"/>
      <c r="D169" s="28"/>
      <c r="E169" s="70"/>
      <c r="F169" s="37" t="s">
        <v>134</v>
      </c>
      <c r="G169" s="60"/>
      <c r="H169" s="60"/>
      <c r="I169" s="57">
        <f t="shared" si="6"/>
        <v>0</v>
      </c>
      <c r="J169" s="73"/>
      <c r="K169" s="60"/>
      <c r="L169" s="57">
        <f t="shared" si="7"/>
        <v>0</v>
      </c>
      <c r="M169" s="59">
        <f>M170</f>
        <v>1000000</v>
      </c>
      <c r="N169" s="84">
        <f>N170</f>
        <v>1000</v>
      </c>
      <c r="O169" s="114"/>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row>
    <row r="170" spans="1:65" s="19" customFormat="1" ht="26.25" customHeight="1">
      <c r="A170" s="18"/>
      <c r="B170" s="22">
        <v>7618800</v>
      </c>
      <c r="C170" s="22">
        <v>8800</v>
      </c>
      <c r="D170" s="8" t="s">
        <v>144</v>
      </c>
      <c r="E170" s="15" t="s">
        <v>34</v>
      </c>
      <c r="F170" s="32" t="s">
        <v>308</v>
      </c>
      <c r="G170" s="32"/>
      <c r="H170" s="32"/>
      <c r="I170" s="57">
        <f t="shared" si="6"/>
        <v>0</v>
      </c>
      <c r="J170" s="62"/>
      <c r="K170" s="32"/>
      <c r="L170" s="57">
        <f t="shared" si="7"/>
        <v>0</v>
      </c>
      <c r="M170" s="10">
        <f>M171</f>
        <v>1000000</v>
      </c>
      <c r="N170" s="108">
        <f>N171</f>
        <v>1000</v>
      </c>
      <c r="O170" s="114"/>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row>
    <row r="171" spans="1:65" s="19" customFormat="1" ht="26.25" customHeight="1">
      <c r="A171" s="18"/>
      <c r="B171" s="13" t="s">
        <v>217</v>
      </c>
      <c r="C171" s="13" t="s">
        <v>200</v>
      </c>
      <c r="D171" s="13" t="s">
        <v>144</v>
      </c>
      <c r="E171" s="13" t="s">
        <v>34</v>
      </c>
      <c r="F171" s="33" t="s">
        <v>120</v>
      </c>
      <c r="G171" s="33"/>
      <c r="H171" s="33"/>
      <c r="I171" s="57">
        <f t="shared" si="6"/>
        <v>0</v>
      </c>
      <c r="J171" s="75"/>
      <c r="K171" s="33"/>
      <c r="L171" s="57">
        <f t="shared" si="7"/>
        <v>0</v>
      </c>
      <c r="M171" s="29">
        <f>500000+500000</f>
        <v>1000000</v>
      </c>
      <c r="N171" s="109">
        <f t="shared" si="8"/>
        <v>1000</v>
      </c>
      <c r="O171" s="114"/>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row>
    <row r="172" spans="1:65" s="19" customFormat="1" ht="32.25" customHeight="1">
      <c r="A172" s="18"/>
      <c r="B172" s="22"/>
      <c r="C172" s="22"/>
      <c r="D172" s="22"/>
      <c r="E172" s="69"/>
      <c r="F172" s="99" t="s">
        <v>294</v>
      </c>
      <c r="G172" s="37"/>
      <c r="H172" s="37"/>
      <c r="I172" s="57">
        <f t="shared" si="6"/>
        <v>0</v>
      </c>
      <c r="J172" s="61"/>
      <c r="K172" s="37"/>
      <c r="L172" s="57">
        <f t="shared" si="7"/>
        <v>0</v>
      </c>
      <c r="M172" s="34" t="e">
        <f>M17+M34+M44+M51+M61+M63+M70+M97+M165+M167+M169+M95+M92+M163</f>
        <v>#REF!</v>
      </c>
      <c r="N172" s="84">
        <f>N17+N34+N44+N51+N61+N63+N70+N97+N165+N167+N169+N95+N92+N163</f>
        <v>396682.4</v>
      </c>
      <c r="O172" s="114"/>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row>
    <row r="173" spans="1:65" s="19" customFormat="1" ht="32.25" customHeight="1">
      <c r="A173" s="18"/>
      <c r="B173" s="111"/>
      <c r="C173" s="111"/>
      <c r="D173" s="111"/>
      <c r="E173" s="112"/>
      <c r="F173" s="99" t="s">
        <v>295</v>
      </c>
      <c r="G173" s="100"/>
      <c r="H173" s="100"/>
      <c r="I173" s="100"/>
      <c r="J173" s="100"/>
      <c r="K173" s="100"/>
      <c r="L173" s="100"/>
      <c r="M173" s="101"/>
      <c r="N173" s="103">
        <v>3880.8</v>
      </c>
      <c r="O173" s="114"/>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row>
    <row r="174" spans="1:65" s="19" customFormat="1" ht="20.25">
      <c r="A174" s="18"/>
      <c r="B174" s="43"/>
      <c r="C174" s="43"/>
      <c r="D174" s="43"/>
      <c r="E174" s="71"/>
      <c r="F174" s="44"/>
      <c r="G174" s="44"/>
      <c r="H174" s="44"/>
      <c r="I174" s="44"/>
      <c r="J174" s="44"/>
      <c r="K174" s="44"/>
      <c r="L174" s="44"/>
      <c r="M174" s="45"/>
      <c r="N174" s="82"/>
      <c r="O174" s="114"/>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row>
    <row r="175" spans="1:65" s="19" customFormat="1" ht="20.25">
      <c r="A175" s="18"/>
      <c r="B175" s="43"/>
      <c r="C175" s="43"/>
      <c r="D175" s="43"/>
      <c r="E175" s="71"/>
      <c r="F175" s="44"/>
      <c r="G175" s="44"/>
      <c r="H175" s="44"/>
      <c r="I175" s="44"/>
      <c r="J175" s="44"/>
      <c r="K175" s="44"/>
      <c r="L175" s="44"/>
      <c r="M175" s="45"/>
      <c r="N175" s="82"/>
      <c r="O175" s="114"/>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row>
    <row r="176" spans="1:65" s="19" customFormat="1" ht="20.25">
      <c r="A176" s="18"/>
      <c r="B176" s="43"/>
      <c r="C176" s="43"/>
      <c r="D176" s="43"/>
      <c r="E176" s="71"/>
      <c r="F176" s="44"/>
      <c r="G176" s="44"/>
      <c r="H176" s="44"/>
      <c r="I176" s="44"/>
      <c r="J176" s="44"/>
      <c r="K176" s="44"/>
      <c r="L176" s="44"/>
      <c r="M176" s="45"/>
      <c r="N176" s="82"/>
      <c r="O176" s="114"/>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row>
    <row r="177" spans="1:65" s="19" customFormat="1" ht="20.25">
      <c r="A177" s="18"/>
      <c r="B177" s="43"/>
      <c r="C177" s="43"/>
      <c r="D177" s="43"/>
      <c r="E177" s="71"/>
      <c r="F177" s="44"/>
      <c r="G177" s="44"/>
      <c r="H177" s="44"/>
      <c r="I177" s="44"/>
      <c r="J177" s="44"/>
      <c r="K177" s="44"/>
      <c r="L177" s="44"/>
      <c r="M177" s="45"/>
      <c r="N177" s="82"/>
      <c r="O177" s="114"/>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row>
    <row r="178" spans="1:65" s="19" customFormat="1" ht="27">
      <c r="A178" s="18"/>
      <c r="B178" s="43"/>
      <c r="C178" s="43"/>
      <c r="D178" s="43"/>
      <c r="E178" s="71"/>
      <c r="F178" s="102" t="s">
        <v>233</v>
      </c>
      <c r="G178" s="44"/>
      <c r="H178" s="44"/>
      <c r="I178" s="44"/>
      <c r="J178" s="44"/>
      <c r="K178" s="44"/>
      <c r="L178" s="44"/>
      <c r="M178" s="45"/>
      <c r="N178" s="82"/>
      <c r="O178" s="114"/>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row>
    <row r="179" spans="1:65" s="19" customFormat="1" ht="27">
      <c r="A179" s="18"/>
      <c r="B179" s="43"/>
      <c r="C179" s="43"/>
      <c r="D179" s="43"/>
      <c r="E179" s="71"/>
      <c r="F179" s="102" t="s">
        <v>296</v>
      </c>
      <c r="G179" s="44"/>
      <c r="H179" s="44"/>
      <c r="I179" s="44"/>
      <c r="J179" s="44"/>
      <c r="K179" s="44"/>
      <c r="L179" s="123" t="s">
        <v>234</v>
      </c>
      <c r="M179" s="123"/>
      <c r="N179" s="123"/>
      <c r="O179" s="114"/>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row>
    <row r="180" spans="13:15" ht="13.5" customHeight="1">
      <c r="M180" s="46"/>
      <c r="N180" s="82"/>
      <c r="O180" s="114"/>
    </row>
    <row r="181" spans="13:15" ht="20.25">
      <c r="M181" s="46"/>
      <c r="N181" s="82"/>
      <c r="O181" s="114"/>
    </row>
    <row r="182" spans="13:15" ht="20.25">
      <c r="M182" s="46"/>
      <c r="N182" s="82"/>
      <c r="O182" s="114"/>
    </row>
    <row r="183" spans="2:16" ht="20.25">
      <c r="B183" s="118"/>
      <c r="C183" s="118"/>
      <c r="D183" s="118"/>
      <c r="E183" s="118"/>
      <c r="F183" s="118"/>
      <c r="G183" s="47"/>
      <c r="H183" s="47"/>
      <c r="I183" s="47"/>
      <c r="J183" s="47"/>
      <c r="K183" s="47"/>
      <c r="L183" s="47"/>
      <c r="M183" s="120"/>
      <c r="N183" s="82"/>
      <c r="P183" s="48"/>
    </row>
    <row r="184" spans="2:16" ht="20.25">
      <c r="B184" s="119"/>
      <c r="C184" s="119"/>
      <c r="D184" s="119"/>
      <c r="E184" s="119"/>
      <c r="F184" s="119"/>
      <c r="G184" s="49"/>
      <c r="H184" s="49"/>
      <c r="I184" s="49"/>
      <c r="J184" s="49"/>
      <c r="K184" s="49"/>
      <c r="L184" s="49"/>
      <c r="M184" s="120"/>
      <c r="N184" s="82"/>
      <c r="P184" s="48"/>
    </row>
    <row r="185" spans="2:16" ht="20.25">
      <c r="B185" s="1"/>
      <c r="C185" s="1"/>
      <c r="D185" s="1"/>
      <c r="F185" s="50"/>
      <c r="G185" s="50"/>
      <c r="H185" s="50"/>
      <c r="I185" s="50"/>
      <c r="J185" s="50"/>
      <c r="K185" s="50"/>
      <c r="L185" s="50"/>
      <c r="N185" s="82"/>
      <c r="P185" s="48"/>
    </row>
    <row r="186" spans="2:14" ht="20.25">
      <c r="B186" s="3"/>
      <c r="C186" s="3"/>
      <c r="D186" s="3"/>
      <c r="E186" s="51"/>
      <c r="F186" s="51"/>
      <c r="G186" s="51"/>
      <c r="H186" s="51"/>
      <c r="I186" s="51"/>
      <c r="J186" s="51"/>
      <c r="K186" s="51"/>
      <c r="L186" s="51"/>
      <c r="M186" s="2"/>
      <c r="N186" s="82"/>
    </row>
    <row r="187" spans="2:14" ht="20.25">
      <c r="B187" s="52"/>
      <c r="C187" s="52"/>
      <c r="D187" s="52"/>
      <c r="E187" s="72"/>
      <c r="F187" s="51"/>
      <c r="G187" s="51"/>
      <c r="H187" s="51"/>
      <c r="I187" s="51"/>
      <c r="J187" s="51"/>
      <c r="K187" s="51"/>
      <c r="L187" s="51"/>
      <c r="M187" s="2"/>
      <c r="N187" s="82"/>
    </row>
    <row r="188" spans="2:14" ht="20.25">
      <c r="B188" s="53"/>
      <c r="C188" s="53"/>
      <c r="D188" s="53"/>
      <c r="E188" s="54"/>
      <c r="F188" s="54"/>
      <c r="G188" s="54"/>
      <c r="H188" s="54"/>
      <c r="I188" s="54"/>
      <c r="J188" s="54"/>
      <c r="K188" s="54"/>
      <c r="L188" s="54"/>
      <c r="N188" s="82"/>
    </row>
    <row r="189" ht="20.25">
      <c r="N189" s="82"/>
    </row>
    <row r="190" ht="20.25">
      <c r="N190" s="82"/>
    </row>
    <row r="191" ht="20.25">
      <c r="N191" s="82"/>
    </row>
  </sheetData>
  <sheetProtection/>
  <mergeCells count="27">
    <mergeCell ref="O154:O182"/>
    <mergeCell ref="O54:O77"/>
    <mergeCell ref="O78:O101"/>
    <mergeCell ref="O102:O125"/>
    <mergeCell ref="O126:O153"/>
    <mergeCell ref="C14:C15"/>
    <mergeCell ref="G14:G15"/>
    <mergeCell ref="H14:H15"/>
    <mergeCell ref="J14:J15"/>
    <mergeCell ref="B183:F184"/>
    <mergeCell ref="M183:M184"/>
    <mergeCell ref="D14:D15"/>
    <mergeCell ref="E14:E15"/>
    <mergeCell ref="F14:F15"/>
    <mergeCell ref="M14:M15"/>
    <mergeCell ref="I14:I15"/>
    <mergeCell ref="L14:L15"/>
    <mergeCell ref="L179:N179"/>
    <mergeCell ref="B14:B15"/>
    <mergeCell ref="O1:O29"/>
    <mergeCell ref="O30:O53"/>
    <mergeCell ref="N14:N15"/>
    <mergeCell ref="F10:N10"/>
    <mergeCell ref="J2:N2"/>
    <mergeCell ref="J3:N3"/>
    <mergeCell ref="K14:K15"/>
    <mergeCell ref="F9:N9"/>
  </mergeCells>
  <printOptions horizontalCentered="1"/>
  <pageMargins left="0.1968503937007874" right="0.1968503937007874" top="1.1811023622047245" bottom="0.4330708661417323" header="0.31496062992125984" footer="0.2362204724409449"/>
  <pageSetup firstPageNumber="130" useFirstPageNumber="1" fitToHeight="18" horizontalDpi="600" verticalDpi="600" orientation="landscape" paperSize="9" scale="52" r:id="rId1"/>
  <headerFooter alignWithMargins="0">
    <oddFooter>&amp;R&amp;20&amp;P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Users</cp:lastModifiedBy>
  <cp:lastPrinted>2016-12-23T12:43:50Z</cp:lastPrinted>
  <dcterms:created xsi:type="dcterms:W3CDTF">2014-01-17T10:52:16Z</dcterms:created>
  <dcterms:modified xsi:type="dcterms:W3CDTF">2016-12-23T12:43:52Z</dcterms:modified>
  <cp:category/>
  <cp:version/>
  <cp:contentType/>
  <cp:contentStatus/>
</cp:coreProperties>
</file>