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8" sheetId="1" r:id="rId1"/>
  </sheets>
  <definedNames>
    <definedName name="_xlfn.AGGREGATE" hidden="1">#NAME?</definedName>
    <definedName name="_xlnm.Print_Titles" localSheetId="0">'дод. 8'!$9:$9</definedName>
    <definedName name="_xlnm.Print_Area" localSheetId="0">'дод. 8'!$B$1:$I$213</definedName>
  </definedNames>
  <calcPr fullCalcOnLoad="1"/>
</workbook>
</file>

<file path=xl/sharedStrings.xml><?xml version="1.0" encoding="utf-8"?>
<sst xmlns="http://schemas.openxmlformats.org/spreadsheetml/2006/main" count="777" uniqueCount="472">
  <si>
    <t>Загальний фонд</t>
  </si>
  <si>
    <t>Спеціальний фонд</t>
  </si>
  <si>
    <t>0111</t>
  </si>
  <si>
    <t xml:space="preserve">Всього </t>
  </si>
  <si>
    <t>Разом загальний та спеціальний фонди</t>
  </si>
  <si>
    <t>1060</t>
  </si>
  <si>
    <t>0490</t>
  </si>
  <si>
    <t>0411</t>
  </si>
  <si>
    <t>Органи місцевого самоврядування</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</si>
  <si>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</si>
  <si>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</si>
  <si>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</si>
  <si>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</si>
  <si>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</si>
  <si>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</si>
  <si>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</si>
  <si>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</si>
  <si>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</si>
  <si>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</si>
  <si>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</si>
  <si>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</si>
  <si>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</si>
  <si>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</si>
  <si>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</si>
  <si>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</si>
  <si>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</si>
  <si>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</si>
  <si>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</si>
  <si>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</si>
  <si>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</si>
  <si>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</si>
  <si>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</si>
  <si>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</si>
  <si>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</si>
  <si>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</si>
  <si>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</si>
  <si>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</si>
  <si>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</si>
  <si>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</si>
  <si>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</si>
  <si>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</si>
  <si>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</si>
  <si>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</si>
  <si>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</si>
  <si>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</si>
  <si>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</si>
  <si>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</si>
  <si>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</si>
  <si>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</si>
  <si>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</si>
  <si>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</si>
  <si>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</si>
  <si>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</si>
  <si>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</si>
  <si>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</si>
  <si>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</si>
  <si>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</si>
  <si>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</si>
  <si>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</si>
  <si>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</si>
  <si>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</si>
  <si>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</si>
  <si>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</si>
  <si>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</si>
  <si>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</si>
  <si>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</si>
  <si>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</si>
  <si>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</si>
  <si>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</si>
  <si>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</si>
  <si>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</si>
  <si>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Міська програма «Автоматизація муніципальних телекомунікаційних систем на 2016- 2018 роки в м. Суми»</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</si>
  <si>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</si>
  <si>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</si>
  <si>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</si>
  <si>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</si>
  <si>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</si>
  <si>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</si>
  <si>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</si>
  <si>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</si>
  <si>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</si>
  <si>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</si>
  <si>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</si>
  <si>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</si>
  <si>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</si>
  <si>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</si>
  <si>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</si>
  <si>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</si>
  <si>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</si>
  <si>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</si>
  <si>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</si>
  <si>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</si>
  <si>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</si>
  <si>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</si>
  <si>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</si>
  <si>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</si>
  <si>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</si>
  <si>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</si>
  <si>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</si>
  <si>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</si>
  <si>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</si>
  <si>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</si>
  <si>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Інші установи та заклади</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</si>
  <si>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</si>
  <si>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</si>
  <si>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</si>
  <si>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</si>
  <si>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</si>
  <si>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46 Управління державного архітектурно - будівельного контролю  Сумської міської ради</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</si>
  <si>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</si>
  <si>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</si>
  <si>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</si>
  <si>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</si>
  <si>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</si>
  <si>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</si>
  <si>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</si>
  <si>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</si>
  <si>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</si>
  <si>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</si>
  <si>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</si>
  <si>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</si>
  <si>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</si>
  <si>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</si>
  <si>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</si>
  <si>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</si>
  <si>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</si>
  <si>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</si>
  <si>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</si>
  <si>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</si>
  <si>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</si>
  <si>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3300</t>
  </si>
  <si>
    <t>0310180</t>
  </si>
  <si>
    <t>3130</t>
  </si>
  <si>
    <t>0313130</t>
  </si>
  <si>
    <t>3401</t>
  </si>
  <si>
    <t>Керівництво і управління у відповідній сфері у містах республіканського Автономної Республіки Крим та обласного значення</t>
  </si>
  <si>
    <t>1010180</t>
  </si>
  <si>
    <t>1410180</t>
  </si>
  <si>
    <t>4110180</t>
  </si>
  <si>
    <t>4510180</t>
  </si>
  <si>
    <t>4610180</t>
  </si>
  <si>
    <t>4710180</t>
  </si>
  <si>
    <t>4810180</t>
  </si>
  <si>
    <t>5010180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</si>
  <si>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</si>
  <si>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</si>
  <si>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</si>
  <si>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</si>
  <si>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</si>
  <si>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</si>
  <si>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</si>
  <si>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</si>
  <si>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</si>
  <si>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</si>
  <si>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</si>
  <si>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</si>
  <si>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</si>
  <si>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</si>
  <si>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</si>
  <si>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</si>
  <si>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</si>
  <si>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</si>
  <si>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</si>
  <si>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</si>
  <si>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</si>
  <si>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</si>
  <si>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</si>
  <si>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</si>
  <si>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</si>
  <si>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</si>
  <si>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</si>
  <si>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</si>
  <si>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</si>
  <si>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</si>
  <si>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</si>
  <si>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</si>
  <si>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</si>
  <si>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</si>
  <si>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</si>
  <si>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</si>
  <si>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</si>
  <si>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</si>
  <si>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</si>
  <si>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</si>
  <si>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</si>
  <si>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</si>
  <si>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</si>
  <si>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</si>
  <si>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</si>
  <si>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</si>
  <si>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</si>
  <si>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</si>
  <si>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</si>
  <si>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</si>
  <si>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</si>
  <si>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</si>
  <si>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</si>
  <si>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</si>
  <si>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</si>
  <si>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</si>
  <si>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</si>
  <si>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7510180</t>
  </si>
  <si>
    <t>9140</t>
  </si>
  <si>
    <t>7519140</t>
  </si>
  <si>
    <t>6060</t>
  </si>
  <si>
    <t>5016060</t>
  </si>
  <si>
    <t>8608</t>
  </si>
  <si>
    <t>8018600</t>
  </si>
  <si>
    <t>7470</t>
  </si>
  <si>
    <t>9180</t>
  </si>
  <si>
    <t>4819180</t>
  </si>
  <si>
    <t>4712010</t>
  </si>
  <si>
    <t>4716060</t>
  </si>
  <si>
    <t>6310</t>
  </si>
  <si>
    <t>4716310</t>
  </si>
  <si>
    <t>Надання допомоги у вирішенні житлових питань</t>
  </si>
  <si>
    <t>6320</t>
  </si>
  <si>
    <t>4716320</t>
  </si>
  <si>
    <t>6324</t>
  </si>
  <si>
    <t>4716324</t>
  </si>
  <si>
    <t>Збереження пам’яток історії та культури</t>
  </si>
  <si>
    <t>6420</t>
  </si>
  <si>
    <t>4716420</t>
  </si>
  <si>
    <t>6421</t>
  </si>
  <si>
    <t>4716421</t>
  </si>
  <si>
    <t>4717470</t>
  </si>
  <si>
    <t>9110</t>
  </si>
  <si>
    <t>9130</t>
  </si>
  <si>
    <t>9150</t>
  </si>
  <si>
    <t>4719110</t>
  </si>
  <si>
    <t>4719130</t>
  </si>
  <si>
    <t>8610</t>
  </si>
  <si>
    <t>4818600</t>
  </si>
  <si>
    <t>8606</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</si>
  <si>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</si>
  <si>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</si>
  <si>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</si>
  <si>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</si>
  <si>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</si>
  <si>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</si>
  <si>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</si>
  <si>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</si>
  <si>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</si>
  <si>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</si>
  <si>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</si>
  <si>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</si>
  <si>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</si>
  <si>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</si>
  <si>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</si>
  <si>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</si>
  <si>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</si>
  <si>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</si>
  <si>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</si>
  <si>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</si>
  <si>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</si>
  <si>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</si>
  <si>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</si>
  <si>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</si>
  <si>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</si>
  <si>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</si>
  <si>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</si>
  <si>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</si>
  <si>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8609</t>
  </si>
  <si>
    <t>4118609</t>
  </si>
  <si>
    <t>4118800</t>
  </si>
  <si>
    <t>4119110</t>
  </si>
  <si>
    <t>4119150</t>
  </si>
  <si>
    <t>1011010</t>
  </si>
  <si>
    <t>1011020</t>
  </si>
  <si>
    <t>1011070</t>
  </si>
  <si>
    <t>1011090</t>
  </si>
  <si>
    <t>1011210</t>
  </si>
  <si>
    <t>1011220</t>
  </si>
  <si>
    <t>1221</t>
  </si>
  <si>
    <t>1011221</t>
  </si>
  <si>
    <t>1013160</t>
  </si>
  <si>
    <t>Діяльність закладів фізичної культури і спорту</t>
  </si>
  <si>
    <t>5020</t>
  </si>
  <si>
    <t>1015020</t>
  </si>
  <si>
    <t>5022</t>
  </si>
  <si>
    <t>1015022</t>
  </si>
  <si>
    <t>1019140</t>
  </si>
  <si>
    <t>1019150</t>
  </si>
  <si>
    <t>3030</t>
  </si>
  <si>
    <t>3038</t>
  </si>
  <si>
    <t>Здійснення соціальної роботи з вразливими категоріями населення</t>
  </si>
  <si>
    <t>0313140</t>
  </si>
  <si>
    <t>0313160</t>
  </si>
  <si>
    <t>0313400</t>
  </si>
  <si>
    <t>0313401</t>
  </si>
  <si>
    <t>0313500</t>
  </si>
  <si>
    <t>3501</t>
  </si>
  <si>
    <t>0313501</t>
  </si>
  <si>
    <t>4200</t>
  </si>
  <si>
    <t>0314200</t>
  </si>
  <si>
    <t>4202</t>
  </si>
  <si>
    <t>0314202</t>
  </si>
  <si>
    <t>Проведення спортивної роботи в регіоні</t>
  </si>
  <si>
    <t>5010</t>
  </si>
  <si>
    <t>0315010</t>
  </si>
  <si>
    <t>5011</t>
  </si>
  <si>
    <t>5012</t>
  </si>
  <si>
    <t>0315011</t>
  </si>
  <si>
    <t>0315012</t>
  </si>
  <si>
    <t>0315020</t>
  </si>
  <si>
    <t>5023</t>
  </si>
  <si>
    <t>0315022</t>
  </si>
  <si>
    <t>0315023</t>
  </si>
  <si>
    <t>5060</t>
  </si>
  <si>
    <t>0315060</t>
  </si>
  <si>
    <t>5100</t>
  </si>
  <si>
    <t>0315100</t>
  </si>
  <si>
    <t>5101</t>
  </si>
  <si>
    <t>0315101</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</si>
  <si>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</si>
  <si>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</si>
  <si>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</si>
  <si>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</si>
  <si>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</si>
  <si>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</si>
  <si>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</si>
  <si>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</si>
  <si>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</si>
  <si>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</si>
  <si>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</si>
  <si>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</si>
  <si>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</si>
  <si>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</si>
  <si>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</si>
  <si>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</si>
  <si>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</si>
  <si>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</si>
  <si>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</si>
  <si>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7501</t>
  </si>
  <si>
    <t>0317501</t>
  </si>
  <si>
    <t>7820</t>
  </si>
  <si>
    <t>0317820</t>
  </si>
  <si>
    <t>0318600</t>
  </si>
  <si>
    <t>8601</t>
  </si>
  <si>
    <t>8602</t>
  </si>
  <si>
    <t>8603</t>
  </si>
  <si>
    <t>8604</t>
  </si>
  <si>
    <t>8605</t>
  </si>
  <si>
    <t>8607</t>
  </si>
  <si>
    <t>0318601</t>
  </si>
  <si>
    <t>0318602</t>
  </si>
  <si>
    <t>0318603</t>
  </si>
  <si>
    <t>0318604</t>
  </si>
  <si>
    <t>0318605</t>
  </si>
  <si>
    <t>0318606</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</si>
  <si>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</si>
  <si>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</si>
  <si>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</si>
  <si>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</si>
  <si>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</si>
  <si>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</si>
  <si>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</si>
  <si>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</si>
  <si>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</si>
  <si>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</si>
  <si>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</si>
  <si>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</si>
  <si>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</si>
  <si>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</si>
  <si>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</si>
  <si>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</si>
  <si>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</si>
  <si>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1513300</t>
  </si>
  <si>
    <t>1513400</t>
  </si>
  <si>
    <t>1513401</t>
  </si>
  <si>
    <t>8801</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</si>
  <si>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</si>
  <si>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</si>
  <si>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</si>
  <si>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</si>
  <si>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</si>
  <si>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</si>
  <si>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</si>
  <si>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</si>
  <si>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</si>
  <si>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</si>
  <si>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</si>
  <si>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</si>
  <si>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</si>
  <si>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</si>
  <si>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 xml:space="preserve">Програма підвищення енергоефективності в бюджетній сфері міств  Суми на 2017-2019 роки </t>
  </si>
  <si>
    <t>Програма економічного і соціального розвитку м. Суми на  2017 рік</t>
  </si>
  <si>
    <t>4118608</t>
  </si>
  <si>
    <t>4518610</t>
  </si>
  <si>
    <t>4818609</t>
  </si>
  <si>
    <t>5018607</t>
  </si>
  <si>
    <t>4118801</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</si>
  <si>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</si>
  <si>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</si>
  <si>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</si>
  <si>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</si>
  <si>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</si>
  <si>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</si>
  <si>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</si>
  <si>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</si>
  <si>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</si>
  <si>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</si>
  <si>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</si>
  <si>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</si>
  <si>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</si>
  <si>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</si>
  <si>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</si>
  <si>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</si>
  <si>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</si>
  <si>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</si>
  <si>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3402</t>
  </si>
  <si>
    <t>0313402</t>
  </si>
  <si>
    <t>1513402</t>
  </si>
  <si>
    <t>4203</t>
  </si>
  <si>
    <t>0314203</t>
  </si>
  <si>
    <t>2410180</t>
  </si>
  <si>
    <t>0319180</t>
  </si>
  <si>
    <t>Надання соціальних послуг «Центром реінтеграції бездомних осіб»</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</si>
  <si>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</si>
  <si>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3301</t>
  </si>
  <si>
    <t>1513301</t>
  </si>
  <si>
    <t>3302</t>
  </si>
  <si>
    <t>1513302</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</si>
  <si>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</si>
  <si>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</si>
  <si>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</si>
  <si>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Утримання та заходи центру дозвілля молоді</t>
  </si>
  <si>
    <t xml:space="preserve">Утримання КУ «Агенція промоції «Суми» </t>
  </si>
  <si>
    <t>Виконанн Програми «Фізична культура і спорт  міста Суми на 2016 - 2018 роки» на 2013-2015 роки</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</si>
  <si>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</si>
  <si>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</si>
  <si>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</si>
  <si>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</si>
  <si>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</si>
  <si>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</si>
  <si>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</si>
  <si>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</si>
  <si>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</si>
  <si>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</si>
  <si>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</si>
  <si>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</si>
  <si>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</si>
  <si>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</si>
  <si>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</si>
  <si>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</si>
  <si>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</si>
  <si>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</si>
  <si>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</si>
  <si>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</si>
  <si>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 xml:space="preserve">Інші субвенції сільському бюджету с. Піщане </t>
  </si>
  <si>
    <t>8802</t>
  </si>
  <si>
    <t>7618802</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</si>
  <si>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</si>
  <si>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</si>
  <si>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 xml:space="preserve">                Додаток 8</t>
  </si>
  <si>
    <t>до рішення виконавчого комітету</t>
  </si>
  <si>
    <t>Перелік міських цільових програм, які фінансуватимуться за рахунок коштів
міського бюджету  у 2017 році</t>
  </si>
  <si>
    <t>С.А. Липова</t>
  </si>
  <si>
    <t>Директор департаменту фінансів, економіки та інвестицій</t>
  </si>
  <si>
    <t xml:space="preserve">від 20.12.2016 № 665    </t>
  </si>
  <si>
    <t>4116430</t>
  </si>
  <si>
    <t>6430</t>
  </si>
  <si>
    <t>0443</t>
  </si>
  <si>
    <t>Розробка схем та проектних рішень масового застосування</t>
  </si>
  <si>
    <t>4116310</t>
  </si>
  <si>
    <t>Інші заходи з розвитку фізичної культури та спорту</t>
  </si>
  <si>
    <t>Заходи державної політики з питань молоді</t>
  </si>
  <si>
    <t>0318611</t>
  </si>
  <si>
    <t>8611</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</si>
  <si>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</si>
  <si>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</si>
  <si>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2073-2019 роки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</si>
</sst>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sz val="16"/>
      <name val="Times New Roman"/>
      <family val="1"/>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52"/>
      <name val="Times New Roman"/>
      <family val="1"/>
    </font>
    <font>
      <sz val="35"/>
      <color indexed="10"/>
      <name val="Times New Roman"/>
      <family val="1"/>
    </font>
    <font>
      <i/>
      <sz val="35"/>
      <name val="Times New Roman"/>
      <family val="1"/>
    </font>
    <font>
      <i/>
      <sz val="10"/>
      <name val="Times New Roman"/>
      <family val="1"/>
    </font>
    <font>
      <i/>
      <sz val="35"/>
      <color indexed="8"/>
      <name val="Times New Roman"/>
      <family val="1"/>
    </font>
    <font>
      <b/>
      <i/>
      <sz val="35"/>
      <color indexed="8"/>
      <name val="Times New Roman"/>
      <family val="1"/>
    </font>
    <font>
      <b/>
      <i/>
      <sz val="10"/>
      <name val="Times New Roman"/>
      <family val="1"/>
    </font>
    <font>
      <i/>
      <sz val="10"/>
      <color indexed="10"/>
      <name val="Times New Roman"/>
      <family val="1"/>
    </font>
    <font>
      <b/>
      <i/>
      <sz val="3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3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9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vertical="center" wrapText="1"/>
    </xf>
    <xf numFmtId="0" fontId="0" fillId="0" borderId="0" xfId="0" applyFont="1" applyFill="1" applyAlignment="1">
      <alignment/>
    </xf>
    <xf numFmtId="0" fontId="29" fillId="0" borderId="0" xfId="0" applyFont="1" applyFill="1" applyAlignment="1">
      <alignment/>
    </xf>
    <xf numFmtId="0" fontId="27"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27" fillId="0" borderId="0" xfId="0" applyFont="1" applyFill="1" applyAlignment="1">
      <alignment/>
    </xf>
    <xf numFmtId="4" fontId="27" fillId="0" borderId="0" xfId="0" applyNumberFormat="1" applyFont="1" applyFill="1" applyAlignment="1">
      <alignment/>
    </xf>
    <xf numFmtId="3" fontId="28"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3" fontId="30"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2" fillId="0" borderId="12" xfId="95" applyNumberFormat="1" applyFont="1" applyFill="1" applyBorder="1" applyAlignment="1">
      <alignment vertical="center"/>
      <protection/>
    </xf>
    <xf numFmtId="4" fontId="33" fillId="0" borderId="12" xfId="95" applyNumberFormat="1" applyFont="1" applyFill="1" applyBorder="1" applyAlignment="1">
      <alignment vertical="center"/>
      <protection/>
    </xf>
    <xf numFmtId="4" fontId="31" fillId="0" borderId="12" xfId="95" applyNumberFormat="1" applyFont="1" applyFill="1" applyBorder="1" applyAlignment="1">
      <alignment vertical="center"/>
      <protection/>
    </xf>
    <xf numFmtId="0" fontId="34" fillId="0" borderId="0" xfId="0" applyNumberFormat="1" applyFont="1" applyFill="1" applyAlignment="1" applyProtection="1">
      <alignment vertical="top"/>
      <protection/>
    </xf>
    <xf numFmtId="0" fontId="34" fillId="0" borderId="0" xfId="0" applyNumberFormat="1" applyFont="1" applyFill="1" applyAlignment="1" applyProtection="1">
      <alignment horizontal="left" vertical="top"/>
      <protection/>
    </xf>
    <xf numFmtId="0" fontId="34" fillId="0" borderId="0" xfId="0" applyFont="1" applyFill="1" applyAlignment="1">
      <alignment vertical="center"/>
    </xf>
    <xf numFmtId="0" fontId="34" fillId="0" borderId="13" xfId="0" applyFont="1" applyFill="1" applyBorder="1" applyAlignment="1">
      <alignment horizontal="center"/>
    </xf>
    <xf numFmtId="0" fontId="34" fillId="0" borderId="13"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vertical="center"/>
    </xf>
    <xf numFmtId="0" fontId="35" fillId="0" borderId="0" xfId="0" applyNumberFormat="1" applyFont="1" applyFill="1" applyBorder="1" applyAlignment="1" applyProtection="1">
      <alignment vertical="center"/>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92" fontId="34" fillId="0" borderId="0" xfId="0" applyNumberFormat="1" applyFont="1" applyFill="1" applyBorder="1" applyAlignment="1">
      <alignment vertical="justify"/>
    </xf>
    <xf numFmtId="4" fontId="36" fillId="0" borderId="0" xfId="0" applyNumberFormat="1"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0" xfId="0" applyFont="1" applyFill="1" applyBorder="1" applyAlignment="1">
      <alignment horizontal="left" wrapText="1"/>
    </xf>
    <xf numFmtId="0" fontId="34" fillId="0" borderId="0" xfId="0" applyNumberFormat="1" applyFont="1" applyFill="1" applyBorder="1" applyAlignment="1" applyProtection="1">
      <alignment/>
      <protection/>
    </xf>
    <xf numFmtId="0" fontId="34" fillId="0" borderId="0" xfId="0" applyNumberFormat="1" applyFont="1" applyFill="1" applyAlignment="1" applyProtection="1">
      <alignment horizontal="left"/>
      <protection/>
    </xf>
    <xf numFmtId="0" fontId="34" fillId="0" borderId="0" xfId="0" applyNumberFormat="1" applyFont="1" applyFill="1" applyAlignment="1" applyProtection="1">
      <alignment/>
      <protection/>
    </xf>
    <xf numFmtId="0" fontId="34" fillId="0" borderId="0" xfId="0" applyNumberFormat="1" applyFont="1" applyFill="1" applyAlignment="1" applyProtection="1">
      <alignment vertical="center"/>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192" fontId="37" fillId="0" borderId="0" xfId="0" applyNumberFormat="1" applyFont="1" applyFill="1" applyBorder="1" applyAlignment="1">
      <alignment vertical="justify"/>
    </xf>
    <xf numFmtId="4" fontId="39" fillId="0" borderId="0" xfId="0" applyNumberFormat="1" applyFont="1" applyFill="1" applyBorder="1" applyAlignment="1">
      <alignment vertical="center"/>
    </xf>
    <xf numFmtId="0" fontId="31" fillId="0" borderId="12" xfId="0" applyFont="1" applyFill="1" applyBorder="1" applyAlignment="1">
      <alignment vertical="center" wrapText="1"/>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4" fontId="31" fillId="0" borderId="12" xfId="0" applyNumberFormat="1" applyFont="1" applyFill="1" applyBorder="1" applyAlignment="1">
      <alignment vertical="center" wrapText="1"/>
    </xf>
    <xf numFmtId="49" fontId="31" fillId="0" borderId="12"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4" fontId="31" fillId="0" borderId="12" xfId="0" applyNumberFormat="1" applyFont="1" applyFill="1" applyBorder="1" applyAlignment="1">
      <alignment horizontal="left" vertical="center" wrapText="1"/>
    </xf>
    <xf numFmtId="0" fontId="40" fillId="0" borderId="12" xfId="0" applyNumberFormat="1" applyFont="1" applyFill="1" applyBorder="1" applyAlignment="1" applyProtection="1">
      <alignment horizontal="center" vertical="center" wrapText="1"/>
      <protection/>
    </xf>
    <xf numFmtId="0" fontId="41" fillId="0" borderId="0" xfId="0" applyFont="1" applyFill="1" applyAlignment="1">
      <alignment vertical="center"/>
    </xf>
    <xf numFmtId="3" fontId="4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3" fillId="0" borderId="0" xfId="0" applyFont="1" applyFill="1" applyBorder="1" applyAlignment="1">
      <alignment horizontal="left" vertical="center" wrapText="1"/>
    </xf>
    <xf numFmtId="192" fontId="42" fillId="0" borderId="0" xfId="0" applyNumberFormat="1" applyFont="1" applyFill="1" applyBorder="1" applyAlignment="1">
      <alignment vertical="justify"/>
    </xf>
    <xf numFmtId="4" fontId="44" fillId="0" borderId="0" xfId="0" applyNumberFormat="1" applyFont="1" applyFill="1" applyBorder="1" applyAlignment="1">
      <alignment vertical="center"/>
    </xf>
    <xf numFmtId="3" fontId="43" fillId="0" borderId="0" xfId="0" applyNumberFormat="1" applyFont="1" applyFill="1" applyBorder="1" applyAlignment="1">
      <alignment horizontal="center" vertical="center" wrapText="1"/>
    </xf>
    <xf numFmtId="0" fontId="37" fillId="0" borderId="0" xfId="0" applyFont="1" applyFill="1" applyBorder="1" applyAlignment="1">
      <alignment wrapText="1"/>
    </xf>
    <xf numFmtId="0" fontId="3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Alignment="1">
      <alignment vertical="center"/>
    </xf>
    <xf numFmtId="0" fontId="45" fillId="0" borderId="0" xfId="0" applyFont="1" applyFill="1" applyAlignment="1">
      <alignment vertical="center"/>
    </xf>
    <xf numFmtId="0" fontId="41" fillId="0" borderId="0" xfId="0" applyFont="1" applyFill="1" applyAlignment="1">
      <alignment horizontal="left" vertical="center"/>
    </xf>
    <xf numFmtId="0" fontId="38" fillId="0" borderId="12" xfId="0" applyFont="1" applyFill="1" applyBorder="1" applyAlignment="1">
      <alignment horizontal="left" vertical="center" wrapText="1"/>
    </xf>
    <xf numFmtId="192" fontId="37" fillId="0" borderId="12" xfId="0" applyNumberFormat="1" applyFont="1" applyFill="1" applyBorder="1" applyAlignment="1">
      <alignment vertical="justify"/>
    </xf>
    <xf numFmtId="4" fontId="39" fillId="0" borderId="12" xfId="0" applyNumberFormat="1" applyFont="1" applyFill="1" applyBorder="1" applyAlignment="1">
      <alignment vertical="center"/>
    </xf>
    <xf numFmtId="0" fontId="46" fillId="0" borderId="12" xfId="0" applyFont="1" applyFill="1" applyBorder="1" applyAlignment="1">
      <alignment vertical="center" wrapText="1"/>
    </xf>
    <xf numFmtId="0" fontId="46" fillId="0" borderId="12" xfId="0" applyFont="1" applyFill="1" applyBorder="1" applyAlignment="1">
      <alignment horizontal="left" vertical="center" wrapText="1"/>
    </xf>
    <xf numFmtId="0" fontId="0" fillId="0" borderId="12" xfId="0" applyNumberFormat="1" applyFont="1" applyFill="1" applyBorder="1" applyAlignment="1" applyProtection="1">
      <alignment/>
      <protection/>
    </xf>
    <xf numFmtId="0" fontId="47" fillId="0" borderId="12" xfId="0" applyFont="1" applyFill="1" applyBorder="1" applyAlignment="1">
      <alignment horizontal="left" vertical="center" wrapText="1"/>
    </xf>
    <xf numFmtId="0" fontId="48" fillId="0" borderId="0" xfId="0" applyNumberFormat="1" applyFont="1" applyFill="1" applyAlignment="1" applyProtection="1">
      <alignment/>
      <protection/>
    </xf>
    <xf numFmtId="49" fontId="47" fillId="0" borderId="12" xfId="0" applyNumberFormat="1" applyFont="1" applyFill="1" applyBorder="1" applyAlignment="1">
      <alignment horizontal="center" vertical="center" wrapText="1"/>
    </xf>
    <xf numFmtId="0" fontId="47" fillId="0" borderId="12" xfId="0" applyFont="1" applyFill="1" applyBorder="1" applyAlignment="1">
      <alignment vertical="center" wrapText="1"/>
    </xf>
    <xf numFmtId="4" fontId="49" fillId="0" borderId="12" xfId="95" applyNumberFormat="1" applyFont="1" applyFill="1" applyBorder="1" applyAlignment="1">
      <alignment vertical="center"/>
      <protection/>
    </xf>
    <xf numFmtId="4" fontId="50" fillId="0" borderId="12" xfId="95" applyNumberFormat="1" applyFont="1" applyFill="1" applyBorder="1" applyAlignment="1">
      <alignment vertical="center"/>
      <protection/>
    </xf>
    <xf numFmtId="0" fontId="48" fillId="0" borderId="0" xfId="0" applyFont="1" applyFill="1" applyAlignment="1">
      <alignment/>
    </xf>
    <xf numFmtId="4" fontId="47" fillId="0" borderId="12" xfId="0" applyNumberFormat="1" applyFont="1" applyFill="1" applyBorder="1" applyAlignment="1">
      <alignment vertical="center" wrapText="1"/>
    </xf>
    <xf numFmtId="0" fontId="51" fillId="0" borderId="0" xfId="0" applyNumberFormat="1" applyFont="1" applyFill="1" applyAlignment="1" applyProtection="1">
      <alignment/>
      <protection/>
    </xf>
    <xf numFmtId="0" fontId="51" fillId="0" borderId="0" xfId="0" applyFont="1" applyFill="1" applyAlignment="1">
      <alignment/>
    </xf>
    <xf numFmtId="4" fontId="47" fillId="0" borderId="12" xfId="95" applyNumberFormat="1" applyFont="1" applyFill="1" applyBorder="1" applyAlignment="1">
      <alignment vertical="center"/>
      <protection/>
    </xf>
    <xf numFmtId="49" fontId="47" fillId="0" borderId="12" xfId="0" applyNumberFormat="1" applyFont="1" applyFill="1" applyBorder="1" applyAlignment="1">
      <alignment horizontal="center" vertical="center"/>
    </xf>
    <xf numFmtId="4" fontId="47" fillId="0" borderId="12" xfId="0" applyNumberFormat="1" applyFont="1" applyFill="1" applyBorder="1" applyAlignment="1">
      <alignment horizontal="left" vertical="center" wrapText="1"/>
    </xf>
    <xf numFmtId="0" fontId="48" fillId="0" borderId="0" xfId="0" applyNumberFormat="1" applyFont="1" applyFill="1" applyAlignment="1" applyProtection="1">
      <alignment vertical="center"/>
      <protection/>
    </xf>
    <xf numFmtId="0" fontId="47" fillId="0" borderId="12" xfId="0" applyFont="1" applyFill="1" applyBorder="1" applyAlignment="1">
      <alignment horizontal="center" vertical="center" wrapText="1"/>
    </xf>
    <xf numFmtId="0" fontId="48" fillId="0" borderId="0" xfId="0" applyFont="1" applyFill="1" applyAlignment="1">
      <alignment vertical="center"/>
    </xf>
    <xf numFmtId="0" fontId="47" fillId="26" borderId="12" xfId="0" applyFont="1" applyFill="1" applyBorder="1" applyAlignment="1">
      <alignment vertical="center" wrapText="1"/>
    </xf>
    <xf numFmtId="4" fontId="53" fillId="0" borderId="12" xfId="95" applyNumberFormat="1" applyFont="1" applyFill="1" applyBorder="1" applyAlignment="1">
      <alignment vertical="center"/>
      <protection/>
    </xf>
    <xf numFmtId="0" fontId="52" fillId="0" borderId="0" xfId="0" applyNumberFormat="1" applyFont="1" applyFill="1" applyAlignment="1" applyProtection="1">
      <alignment/>
      <protection/>
    </xf>
    <xf numFmtId="0" fontId="5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4" fontId="33" fillId="26" borderId="12" xfId="95" applyNumberFormat="1" applyFont="1" applyFill="1" applyBorder="1" applyAlignment="1">
      <alignment vertical="center"/>
      <protection/>
    </xf>
    <xf numFmtId="4" fontId="32" fillId="26" borderId="12" xfId="95" applyNumberFormat="1" applyFont="1" applyFill="1" applyBorder="1" applyAlignment="1">
      <alignment vertical="center"/>
      <protection/>
    </xf>
    <xf numFmtId="0" fontId="47" fillId="0" borderId="12" xfId="0" applyFont="1" applyFill="1" applyBorder="1" applyAlignment="1">
      <alignment vertical="center" wrapText="1"/>
    </xf>
    <xf numFmtId="49" fontId="47" fillId="0" borderId="12" xfId="0" applyNumberFormat="1" applyFont="1" applyFill="1" applyBorder="1" applyAlignment="1">
      <alignment horizontal="center" vertical="center" wrapText="1"/>
    </xf>
    <xf numFmtId="0" fontId="47" fillId="0" borderId="12" xfId="0" applyFont="1" applyFill="1" applyBorder="1" applyAlignment="1">
      <alignment vertical="center"/>
    </xf>
    <xf numFmtId="4" fontId="49" fillId="0" borderId="12" xfId="95" applyNumberFormat="1" applyFont="1" applyFill="1" applyBorder="1" applyAlignment="1">
      <alignment vertical="center"/>
      <protection/>
    </xf>
    <xf numFmtId="4" fontId="50" fillId="0" borderId="12" xfId="95" applyNumberFormat="1" applyFont="1" applyFill="1" applyBorder="1" applyAlignment="1">
      <alignment vertical="center"/>
      <protection/>
    </xf>
    <xf numFmtId="4" fontId="47" fillId="0" borderId="12" xfId="0" applyNumberFormat="1" applyFont="1" applyFill="1" applyBorder="1" applyAlignment="1">
      <alignment horizontal="left" vertical="center" wrapText="1"/>
    </xf>
    <xf numFmtId="0" fontId="37" fillId="0" borderId="13" xfId="0" applyNumberFormat="1" applyFont="1" applyFill="1" applyBorder="1" applyAlignment="1" applyProtection="1">
      <alignment horizontal="center" vertical="center"/>
      <protection/>
    </xf>
    <xf numFmtId="49" fontId="31" fillId="0" borderId="12" xfId="0" applyNumberFormat="1" applyFont="1" applyFill="1" applyBorder="1" applyAlignment="1">
      <alignment horizontal="left" vertical="center" wrapText="1"/>
    </xf>
    <xf numFmtId="0" fontId="47" fillId="0" borderId="12" xfId="0" applyFont="1" applyFill="1" applyBorder="1" applyAlignment="1">
      <alignment vertical="center" wrapText="1"/>
    </xf>
    <xf numFmtId="0" fontId="47" fillId="0" borderId="12" xfId="0" applyFont="1" applyFill="1" applyBorder="1" applyAlignment="1">
      <alignment vertical="center" wrapText="1"/>
    </xf>
    <xf numFmtId="0" fontId="31" fillId="0" borderId="12" xfId="0" applyFont="1" applyFill="1" applyBorder="1" applyAlignment="1">
      <alignment vertical="center" wrapText="1"/>
    </xf>
    <xf numFmtId="49" fontId="40" fillId="0" borderId="12"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4" fontId="40" fillId="0" borderId="12" xfId="0" applyNumberFormat="1" applyFont="1" applyFill="1" applyBorder="1" applyAlignment="1">
      <alignment horizontal="left" vertical="center" wrapText="1"/>
    </xf>
    <xf numFmtId="0" fontId="40"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192" fontId="40" fillId="0" borderId="12" xfId="95" applyNumberFormat="1" applyFont="1" applyFill="1" applyBorder="1" applyAlignment="1">
      <alignment vertical="center"/>
      <protection/>
    </xf>
    <xf numFmtId="0" fontId="0" fillId="0" borderId="0" xfId="0" applyFont="1" applyFill="1" applyAlignment="1">
      <alignment vertical="center"/>
    </xf>
    <xf numFmtId="0" fontId="47" fillId="0" borderId="14" xfId="0" applyFont="1" applyFill="1" applyBorder="1" applyAlignment="1">
      <alignment horizontal="left" vertical="center" wrapText="1"/>
    </xf>
    <xf numFmtId="0" fontId="31" fillId="0" borderId="14" xfId="0" applyFont="1" applyFill="1" applyBorder="1" applyAlignment="1">
      <alignment horizontal="left" wrapText="1"/>
    </xf>
    <xf numFmtId="0" fontId="31" fillId="0" borderId="15" xfId="0" applyFont="1" applyFill="1" applyBorder="1" applyAlignment="1">
      <alignment horizontal="left" wrapText="1"/>
    </xf>
    <xf numFmtId="0" fontId="31" fillId="0" borderId="15"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60" fillId="0" borderId="15" xfId="0" applyFont="1" applyFill="1" applyBorder="1" applyAlignment="1">
      <alignment horizontal="left" vertical="center" wrapText="1"/>
    </xf>
    <xf numFmtId="49" fontId="47" fillId="0" borderId="15" xfId="0" applyNumberFormat="1" applyFont="1" applyFill="1" applyBorder="1" applyAlignment="1">
      <alignment horizontal="center" vertical="center" wrapText="1"/>
    </xf>
    <xf numFmtId="14" fontId="37" fillId="0" borderId="0" xfId="0" applyNumberFormat="1" applyFont="1" applyFill="1" applyBorder="1" applyAlignment="1">
      <alignment/>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textRotation="180"/>
    </xf>
    <xf numFmtId="0" fontId="42" fillId="0" borderId="0" xfId="0" applyFont="1" applyFill="1" applyAlignment="1">
      <alignment horizontal="center" vertical="center" textRotation="180"/>
    </xf>
    <xf numFmtId="0" fontId="42" fillId="0" borderId="0" xfId="0" applyFont="1" applyFill="1" applyBorder="1" applyAlignment="1" applyProtection="1">
      <alignment horizontal="center" vertical="center" textRotation="180"/>
      <protection locked="0"/>
    </xf>
    <xf numFmtId="0" fontId="42" fillId="0" borderId="0" xfId="0" applyFont="1" applyFill="1" applyAlignment="1" applyProtection="1">
      <alignment horizontal="center" vertical="center" textRotation="180"/>
      <protection locked="0"/>
    </xf>
    <xf numFmtId="14" fontId="41" fillId="0" borderId="0" xfId="0" applyNumberFormat="1" applyFont="1" applyFill="1" applyBorder="1" applyAlignment="1">
      <alignment/>
    </xf>
    <xf numFmtId="0" fontId="34" fillId="0" borderId="0" xfId="0" applyFont="1" applyFill="1" applyBorder="1" applyAlignment="1">
      <alignment wrapText="1"/>
    </xf>
    <xf numFmtId="0" fontId="34" fillId="0" borderId="0" xfId="0" applyNumberFormat="1" applyFont="1" applyFill="1" applyBorder="1" applyAlignment="1" applyProtection="1">
      <alignment horizontal="left"/>
      <protection/>
    </xf>
    <xf numFmtId="0" fontId="42" fillId="0" borderId="17" xfId="0" applyNumberFormat="1" applyFont="1" applyFill="1" applyBorder="1" applyAlignment="1" applyProtection="1">
      <alignment horizontal="center" vertical="center" textRotation="180"/>
      <protection/>
    </xf>
    <xf numFmtId="4" fontId="33" fillId="0" borderId="14" xfId="95" applyNumberFormat="1" applyFont="1" applyFill="1" applyBorder="1" applyAlignment="1">
      <alignment horizontal="center" vertical="center"/>
      <protection/>
    </xf>
    <xf numFmtId="4" fontId="32" fillId="0" borderId="15" xfId="95" applyNumberFormat="1" applyFont="1" applyFill="1" applyBorder="1" applyAlignment="1">
      <alignment horizontal="right" vertical="center"/>
      <protection/>
    </xf>
    <xf numFmtId="4" fontId="32" fillId="0" borderId="14" xfId="95" applyNumberFormat="1" applyFont="1" applyFill="1" applyBorder="1" applyAlignment="1">
      <alignment horizontal="right" vertical="center"/>
      <protection/>
    </xf>
    <xf numFmtId="4" fontId="50" fillId="0" borderId="15" xfId="95" applyNumberFormat="1" applyFont="1" applyFill="1" applyBorder="1" applyAlignment="1">
      <alignment horizontal="right" vertical="center"/>
      <protection/>
    </xf>
    <xf numFmtId="4" fontId="50" fillId="0" borderId="14" xfId="95" applyNumberFormat="1" applyFont="1" applyFill="1" applyBorder="1" applyAlignment="1">
      <alignment horizontal="right" vertical="center"/>
      <protection/>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left" vertical="center" wrapText="1"/>
    </xf>
    <xf numFmtId="4" fontId="31" fillId="0" borderId="15" xfId="95" applyNumberFormat="1" applyFont="1" applyFill="1" applyBorder="1" applyAlignment="1">
      <alignment horizontal="right" vertical="center"/>
      <protection/>
    </xf>
    <xf numFmtId="4" fontId="31" fillId="0" borderId="14" xfId="95" applyNumberFormat="1" applyFont="1" applyFill="1" applyBorder="1" applyAlignment="1">
      <alignment horizontal="right" vertical="center"/>
      <protection/>
    </xf>
    <xf numFmtId="0" fontId="42" fillId="0" borderId="0" xfId="0" applyFont="1" applyFill="1" applyAlignment="1">
      <alignment horizontal="left" vertical="center" wrapText="1"/>
    </xf>
    <xf numFmtId="0" fontId="43" fillId="0" borderId="0" xfId="0" applyNumberFormat="1" applyFont="1" applyFill="1" applyBorder="1" applyAlignment="1" applyProtection="1">
      <alignment horizontal="center" vertical="top" wrapText="1"/>
      <protection/>
    </xf>
    <xf numFmtId="0" fontId="31" fillId="0" borderId="12" xfId="0" applyFont="1" applyFill="1" applyBorder="1" applyAlignment="1">
      <alignment horizontal="left" vertical="center" wrapText="1"/>
    </xf>
    <xf numFmtId="0" fontId="31" fillId="0" borderId="15" xfId="0" applyFont="1" applyFill="1" applyBorder="1" applyAlignment="1">
      <alignment horizontal="left"/>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4" fontId="33" fillId="0" borderId="15" xfId="95" applyNumberFormat="1" applyFont="1" applyFill="1" applyBorder="1" applyAlignment="1">
      <alignment horizontal="center" vertical="center"/>
      <protection/>
    </xf>
    <xf numFmtId="0" fontId="47" fillId="0" borderId="14" xfId="0" applyFont="1" applyFill="1" applyBorder="1" applyAlignment="1">
      <alignment horizontal="left" vertical="center" wrapText="1"/>
    </xf>
    <xf numFmtId="4" fontId="47" fillId="0" borderId="15" xfId="95" applyNumberFormat="1" applyFont="1" applyFill="1" applyBorder="1" applyAlignment="1">
      <alignment horizontal="right" vertical="center"/>
      <protection/>
    </xf>
    <xf numFmtId="4" fontId="47" fillId="0" borderId="14" xfId="95" applyNumberFormat="1" applyFont="1" applyFill="1" applyBorder="1" applyAlignment="1">
      <alignment horizontal="right" vertical="center"/>
      <protection/>
    </xf>
    <xf numFmtId="3" fontId="42" fillId="0" borderId="0" xfId="0" applyNumberFormat="1" applyFont="1" applyFill="1" applyBorder="1" applyAlignment="1">
      <alignment horizontal="center" vertical="center" wrapText="1"/>
    </xf>
    <xf numFmtId="49" fontId="31" fillId="0" borderId="12" xfId="0" applyNumberFormat="1" applyFont="1" applyFill="1" applyBorder="1" applyAlignment="1">
      <alignment horizontal="left" vertical="center" wrapText="1"/>
    </xf>
    <xf numFmtId="3" fontId="42" fillId="0" borderId="0" xfId="0" applyNumberFormat="1" applyFont="1" applyFill="1" applyBorder="1" applyAlignment="1">
      <alignment horizontal="left" vertical="center" wrapText="1"/>
    </xf>
    <xf numFmtId="49" fontId="31" fillId="26" borderId="12" xfId="0" applyNumberFormat="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4" fontId="33" fillId="0" borderId="15" xfId="95" applyNumberFormat="1" applyFont="1" applyFill="1" applyBorder="1" applyAlignment="1">
      <alignment horizontal="right" vertical="center"/>
      <protection/>
    </xf>
    <xf numFmtId="4" fontId="33" fillId="0" borderId="14" xfId="95" applyNumberFormat="1" applyFont="1" applyFill="1" applyBorder="1" applyAlignment="1">
      <alignment horizontal="right" vertical="center"/>
      <protection/>
    </xf>
    <xf numFmtId="49" fontId="47" fillId="0" borderId="12" xfId="0" applyNumberFormat="1" applyFont="1" applyFill="1" applyBorder="1" applyAlignment="1">
      <alignment horizontal="center" vertical="center" wrapText="1"/>
    </xf>
    <xf numFmtId="0" fontId="31" fillId="0" borderId="12" xfId="0" applyFont="1" applyFill="1" applyBorder="1" applyAlignment="1">
      <alignment vertical="center" wrapText="1"/>
    </xf>
    <xf numFmtId="49" fontId="31" fillId="0" borderId="15"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xf>
    <xf numFmtId="49" fontId="31" fillId="0" borderId="15"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xf>
    <xf numFmtId="49" fontId="47" fillId="0" borderId="15"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3" fontId="41" fillId="0" borderId="0" xfId="0" applyNumberFormat="1" applyFont="1" applyFill="1" applyBorder="1" applyAlignment="1">
      <alignment horizontal="left" vertical="center" wrapText="1"/>
    </xf>
    <xf numFmtId="0" fontId="31" fillId="0" borderId="12" xfId="0" applyFont="1" applyFill="1" applyBorder="1" applyAlignment="1">
      <alignment horizontal="center" vertical="center" wrapText="1"/>
    </xf>
    <xf numFmtId="0" fontId="42" fillId="0" borderId="0" xfId="0" applyNumberFormat="1" applyFont="1" applyFill="1" applyAlignment="1" applyProtection="1">
      <alignment horizontal="center" vertical="center" textRotation="180"/>
      <protection/>
    </xf>
    <xf numFmtId="0" fontId="42" fillId="0" borderId="17" xfId="0" applyNumberFormat="1" applyFont="1" applyFill="1" applyBorder="1" applyAlignment="1" applyProtection="1">
      <alignment horizontal="center" vertical="center" textRotation="180"/>
      <protection/>
    </xf>
    <xf numFmtId="0" fontId="42" fillId="0" borderId="17" xfId="0" applyFont="1" applyFill="1" applyBorder="1" applyAlignment="1" applyProtection="1">
      <alignment horizontal="center" vertical="center" textRotation="180"/>
      <protection locked="0"/>
    </xf>
    <xf numFmtId="0" fontId="42" fillId="0" borderId="0" xfId="0" applyFont="1" applyFill="1" applyBorder="1" applyAlignment="1">
      <alignment horizontal="center" vertical="center" textRotation="180"/>
    </xf>
    <xf numFmtId="0" fontId="42" fillId="0" borderId="17" xfId="0" applyFont="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22"/>
  <sheetViews>
    <sheetView showZeros="0" tabSelected="1" view="pageBreakPreview" zoomScale="25" zoomScaleNormal="40" zoomScaleSheetLayoutView="25" zoomScalePageLayoutView="0" workbookViewId="0" topLeftCell="B73">
      <selection activeCell="G79" sqref="G79"/>
    </sheetView>
  </sheetViews>
  <sheetFormatPr defaultColWidth="9.16015625" defaultRowHeight="12.75"/>
  <cols>
    <col min="1" max="1" width="3.83203125" style="3" hidden="1" customWidth="1"/>
    <col min="2" max="2" width="45.83203125" style="45" customWidth="1"/>
    <col min="3" max="3" width="46.5" style="45" customWidth="1"/>
    <col min="4" max="4" width="37.16015625" style="45" customWidth="1"/>
    <col min="5" max="5" width="175.5" style="44" customWidth="1"/>
    <col min="6" max="6" width="115.16015625" style="45" customWidth="1"/>
    <col min="7" max="7" width="65.5" style="46" customWidth="1"/>
    <col min="8" max="8" width="62.16015625" style="46" customWidth="1"/>
    <col min="9" max="9" width="66.83203125" style="46" customWidth="1"/>
    <col min="10" max="10" width="20.83203125" style="135" customWidth="1"/>
    <col min="11" max="16384" width="9.16015625" style="2" customWidth="1"/>
  </cols>
  <sheetData>
    <row r="1" spans="7:17" ht="62.25" customHeight="1">
      <c r="G1" s="150" t="s">
        <v>454</v>
      </c>
      <c r="H1" s="150"/>
      <c r="I1" s="150"/>
      <c r="J1" s="186"/>
      <c r="K1" s="70"/>
      <c r="L1" s="5"/>
      <c r="M1" s="5"/>
      <c r="N1" s="5"/>
      <c r="O1" s="5"/>
      <c r="P1" s="5"/>
      <c r="Q1" s="5"/>
    </row>
    <row r="2" spans="2:17" ht="72.75" customHeight="1">
      <c r="B2" s="69"/>
      <c r="C2" s="69"/>
      <c r="D2" s="69"/>
      <c r="G2" s="150" t="s">
        <v>455</v>
      </c>
      <c r="H2" s="150"/>
      <c r="I2" s="150"/>
      <c r="J2" s="186"/>
      <c r="K2" s="71"/>
      <c r="L2" s="5"/>
      <c r="M2" s="5"/>
      <c r="N2" s="5"/>
      <c r="O2" s="5"/>
      <c r="P2" s="5"/>
      <c r="Q2" s="5"/>
    </row>
    <row r="3" spans="2:11" ht="78.75" customHeight="1">
      <c r="B3" s="69"/>
      <c r="C3" s="69"/>
      <c r="D3" s="69"/>
      <c r="G3" s="150" t="s">
        <v>459</v>
      </c>
      <c r="H3" s="150"/>
      <c r="I3" s="150"/>
      <c r="J3" s="186"/>
      <c r="K3" s="71"/>
    </row>
    <row r="4" spans="1:17" s="5" customFormat="1" ht="42" customHeight="1">
      <c r="A4" s="4"/>
      <c r="B4" s="26"/>
      <c r="C4" s="26"/>
      <c r="D4" s="26"/>
      <c r="E4" s="27"/>
      <c r="F4" s="26"/>
      <c r="G4" s="72"/>
      <c r="H4" s="71"/>
      <c r="I4" s="71"/>
      <c r="J4" s="186"/>
      <c r="K4" s="71"/>
      <c r="L4" s="2"/>
      <c r="M4" s="2"/>
      <c r="N4" s="2"/>
      <c r="O4" s="2"/>
      <c r="P4" s="2"/>
      <c r="Q4" s="2"/>
    </row>
    <row r="5" spans="1:16" s="5" customFormat="1" ht="33.75" customHeight="1">
      <c r="A5" s="4"/>
      <c r="B5" s="26"/>
      <c r="C5" s="26"/>
      <c r="D5" s="26"/>
      <c r="E5" s="27"/>
      <c r="F5" s="26"/>
      <c r="H5" s="60"/>
      <c r="I5" s="28"/>
      <c r="J5" s="186"/>
      <c r="K5" s="9"/>
      <c r="L5" s="73"/>
      <c r="M5" s="73"/>
      <c r="N5" s="73"/>
      <c r="O5" s="73"/>
      <c r="P5" s="9"/>
    </row>
    <row r="6" spans="1:16" s="5" customFormat="1" ht="24.75" customHeight="1">
      <c r="A6" s="4"/>
      <c r="B6" s="27"/>
      <c r="C6" s="27"/>
      <c r="D6" s="27"/>
      <c r="E6" s="27"/>
      <c r="F6" s="27"/>
      <c r="G6" s="28"/>
      <c r="H6" s="28"/>
      <c r="I6" s="28"/>
      <c r="J6" s="186"/>
      <c r="K6" s="10"/>
      <c r="L6" s="71"/>
      <c r="M6" s="71"/>
      <c r="N6" s="71"/>
      <c r="O6" s="71"/>
      <c r="P6" s="71"/>
    </row>
    <row r="7" spans="1:16" ht="160.5" customHeight="1">
      <c r="A7" s="1"/>
      <c r="B7" s="151" t="s">
        <v>456</v>
      </c>
      <c r="C7" s="151"/>
      <c r="D7" s="151"/>
      <c r="E7" s="151"/>
      <c r="F7" s="151"/>
      <c r="G7" s="151"/>
      <c r="H7" s="151"/>
      <c r="I7" s="151"/>
      <c r="J7" s="186"/>
      <c r="L7" s="71"/>
      <c r="M7" s="71"/>
      <c r="N7" s="71"/>
      <c r="O7" s="71"/>
      <c r="P7" s="71"/>
    </row>
    <row r="8" spans="2:16" ht="50.25">
      <c r="B8" s="29"/>
      <c r="C8" s="29"/>
      <c r="D8" s="29"/>
      <c r="E8" s="30"/>
      <c r="F8" s="31"/>
      <c r="G8" s="32"/>
      <c r="H8" s="33"/>
      <c r="I8" s="110" t="s">
        <v>59</v>
      </c>
      <c r="J8" s="186"/>
      <c r="L8" s="71"/>
      <c r="M8" s="71"/>
      <c r="N8" s="71"/>
      <c r="O8" s="71"/>
      <c r="P8" s="71"/>
    </row>
    <row r="9" spans="1:10" ht="409.5" customHeight="1">
      <c r="A9" s="6"/>
      <c r="B9" s="59" t="s">
        <v>106</v>
      </c>
      <c r="C9" s="59" t="s">
        <v>107</v>
      </c>
      <c r="D9" s="59" t="s">
        <v>442</v>
      </c>
      <c r="E9" s="59" t="s">
        <v>440</v>
      </c>
      <c r="F9" s="59" t="s">
        <v>441</v>
      </c>
      <c r="G9" s="59" t="s">
        <v>0</v>
      </c>
      <c r="H9" s="59" t="s">
        <v>1</v>
      </c>
      <c r="I9" s="59" t="s">
        <v>4</v>
      </c>
      <c r="J9" s="186"/>
    </row>
    <row r="10" spans="1:10" s="121" customFormat="1" ht="108" customHeight="1">
      <c r="A10" s="119"/>
      <c r="B10" s="115"/>
      <c r="C10" s="115"/>
      <c r="D10" s="115"/>
      <c r="E10" s="116" t="s">
        <v>27</v>
      </c>
      <c r="F10" s="120"/>
      <c r="G10" s="23">
        <f>G11+G12+G16+G18+G19+G20+G23+G25+G28+G31+G34+G35+G37+G38+G40+G41+G43+G44+G45+G47+G48+G56+G57+G13</f>
        <v>34463384</v>
      </c>
      <c r="H10" s="23">
        <f>H11+H12+H16+H18+H19+H20+H23+H25+H28+H31+H34+H35+H37+H38+H40+H41+H43+H44+H45+H47+H48+H56+H57+H13</f>
        <v>32534463</v>
      </c>
      <c r="I10" s="23">
        <f>I11+I12+I16+I18+I19+I20+I23+I25+I28+I31+I34+I35+I37+I38+I40+I41+I43+I44+I45+I47+I48+I56+I57+I13</f>
        <v>66997847</v>
      </c>
      <c r="J10" s="186"/>
    </row>
    <row r="11" spans="2:10" ht="186.75" customHeight="1">
      <c r="B11" s="154" t="s">
        <v>131</v>
      </c>
      <c r="C11" s="154" t="s">
        <v>56</v>
      </c>
      <c r="D11" s="154" t="s">
        <v>2</v>
      </c>
      <c r="E11" s="152" t="s">
        <v>135</v>
      </c>
      <c r="F11" s="52" t="s">
        <v>104</v>
      </c>
      <c r="G11" s="24">
        <v>575000</v>
      </c>
      <c r="H11" s="24"/>
      <c r="I11" s="23">
        <f>G11+H11</f>
        <v>575000</v>
      </c>
      <c r="J11" s="186"/>
    </row>
    <row r="12" spans="2:10" ht="206.25" customHeight="1">
      <c r="B12" s="155">
        <v>310180</v>
      </c>
      <c r="C12" s="154"/>
      <c r="D12" s="155"/>
      <c r="E12" s="153"/>
      <c r="F12" s="52" t="s">
        <v>63</v>
      </c>
      <c r="G12" s="24">
        <v>1132800</v>
      </c>
      <c r="H12" s="24">
        <v>635300</v>
      </c>
      <c r="I12" s="23">
        <f>G12+H12</f>
        <v>1768100</v>
      </c>
      <c r="J12" s="186"/>
    </row>
    <row r="13" spans="1:10" s="11" customFormat="1" ht="409.5" customHeight="1">
      <c r="A13" s="1"/>
      <c r="B13" s="177" t="s">
        <v>435</v>
      </c>
      <c r="C13" s="179" t="s">
        <v>283</v>
      </c>
      <c r="D13" s="171">
        <v>1030</v>
      </c>
      <c r="E13" s="124" t="s">
        <v>444</v>
      </c>
      <c r="F13" s="156"/>
      <c r="G13" s="173">
        <f>G15</f>
        <v>15000</v>
      </c>
      <c r="H13" s="158">
        <f>H15</f>
        <v>0</v>
      </c>
      <c r="I13" s="141">
        <f>G13+H13</f>
        <v>15000</v>
      </c>
      <c r="J13" s="186"/>
    </row>
    <row r="14" spans="1:10" s="11" customFormat="1" ht="154.5" customHeight="1">
      <c r="A14" s="1"/>
      <c r="B14" s="178"/>
      <c r="C14" s="180"/>
      <c r="D14" s="172"/>
      <c r="E14" s="123" t="s">
        <v>443</v>
      </c>
      <c r="F14" s="157"/>
      <c r="G14" s="174"/>
      <c r="H14" s="140"/>
      <c r="I14" s="142"/>
      <c r="J14" s="186"/>
    </row>
    <row r="15" spans="1:10" s="86" customFormat="1" ht="134.25" customHeight="1">
      <c r="A15" s="81"/>
      <c r="B15" s="91" t="s">
        <v>434</v>
      </c>
      <c r="C15" s="82" t="s">
        <v>284</v>
      </c>
      <c r="D15" s="82">
        <v>1070</v>
      </c>
      <c r="E15" s="80" t="s">
        <v>42</v>
      </c>
      <c r="F15" s="83" t="s">
        <v>66</v>
      </c>
      <c r="G15" s="84">
        <v>15000</v>
      </c>
      <c r="H15" s="84"/>
      <c r="I15" s="23">
        <f>G15+H15</f>
        <v>15000</v>
      </c>
      <c r="J15" s="186"/>
    </row>
    <row r="16" spans="1:10" s="86" customFormat="1" ht="98.25" customHeight="1">
      <c r="A16" s="81"/>
      <c r="B16" s="53" t="s">
        <v>133</v>
      </c>
      <c r="C16" s="53" t="s">
        <v>132</v>
      </c>
      <c r="D16" s="53"/>
      <c r="E16" s="54" t="s">
        <v>285</v>
      </c>
      <c r="F16" s="52"/>
      <c r="G16" s="24">
        <f>G17</f>
        <v>48000</v>
      </c>
      <c r="H16" s="24">
        <f>H17</f>
        <v>0</v>
      </c>
      <c r="I16" s="24">
        <f>I17</f>
        <v>48000</v>
      </c>
      <c r="J16" s="186"/>
    </row>
    <row r="17" spans="1:10" s="86" customFormat="1" ht="203.25" customHeight="1">
      <c r="A17" s="81"/>
      <c r="B17" s="82" t="s">
        <v>133</v>
      </c>
      <c r="C17" s="82" t="s">
        <v>117</v>
      </c>
      <c r="D17" s="82" t="s">
        <v>11</v>
      </c>
      <c r="E17" s="80" t="s">
        <v>145</v>
      </c>
      <c r="F17" s="83" t="s">
        <v>65</v>
      </c>
      <c r="G17" s="84">
        <v>48000</v>
      </c>
      <c r="H17" s="84"/>
      <c r="I17" s="85">
        <f>G17+H17</f>
        <v>48000</v>
      </c>
      <c r="J17" s="186"/>
    </row>
    <row r="18" spans="1:10" s="86" customFormat="1" ht="119.25" customHeight="1">
      <c r="A18" s="81"/>
      <c r="B18" s="53" t="s">
        <v>286</v>
      </c>
      <c r="C18" s="53" t="s">
        <v>118</v>
      </c>
      <c r="D18" s="53" t="s">
        <v>11</v>
      </c>
      <c r="E18" s="54" t="s">
        <v>466</v>
      </c>
      <c r="F18" s="52" t="s">
        <v>66</v>
      </c>
      <c r="G18" s="24">
        <v>700000</v>
      </c>
      <c r="H18" s="24"/>
      <c r="I18" s="23">
        <f>G18+H18</f>
        <v>700000</v>
      </c>
      <c r="J18" s="186"/>
    </row>
    <row r="19" spans="1:10" s="86" customFormat="1" ht="239.25" customHeight="1">
      <c r="A19" s="81"/>
      <c r="B19" s="53" t="s">
        <v>287</v>
      </c>
      <c r="C19" s="53" t="s">
        <v>119</v>
      </c>
      <c r="D19" s="53" t="s">
        <v>11</v>
      </c>
      <c r="E19" s="54" t="s">
        <v>146</v>
      </c>
      <c r="F19" s="52" t="s">
        <v>66</v>
      </c>
      <c r="G19" s="24">
        <v>401800</v>
      </c>
      <c r="H19" s="24"/>
      <c r="I19" s="23">
        <f>G19+H19</f>
        <v>401800</v>
      </c>
      <c r="J19" s="186"/>
    </row>
    <row r="20" spans="1:10" ht="104.25" customHeight="1">
      <c r="A20" s="79"/>
      <c r="B20" s="53" t="s">
        <v>288</v>
      </c>
      <c r="C20" s="53" t="s">
        <v>116</v>
      </c>
      <c r="D20" s="53">
        <v>1090</v>
      </c>
      <c r="E20" s="54" t="s">
        <v>9</v>
      </c>
      <c r="F20" s="52"/>
      <c r="G20" s="24">
        <f>G21+G22</f>
        <v>191854</v>
      </c>
      <c r="H20" s="24">
        <f>H21+H22</f>
        <v>0</v>
      </c>
      <c r="I20" s="24">
        <f>I21+I22</f>
        <v>191854</v>
      </c>
      <c r="J20" s="186"/>
    </row>
    <row r="21" spans="1:10" s="86" customFormat="1" ht="204" customHeight="1">
      <c r="A21" s="81"/>
      <c r="B21" s="82" t="s">
        <v>289</v>
      </c>
      <c r="C21" s="82" t="s">
        <v>134</v>
      </c>
      <c r="D21" s="82" t="s">
        <v>10</v>
      </c>
      <c r="E21" s="83" t="s">
        <v>424</v>
      </c>
      <c r="F21" s="83" t="s">
        <v>64</v>
      </c>
      <c r="G21" s="84">
        <v>143854</v>
      </c>
      <c r="H21" s="84"/>
      <c r="I21" s="85">
        <f>G21+H21</f>
        <v>143854</v>
      </c>
      <c r="J21" s="186"/>
    </row>
    <row r="22" spans="1:10" s="86" customFormat="1" ht="240" customHeight="1">
      <c r="A22" s="81"/>
      <c r="B22" s="82" t="s">
        <v>411</v>
      </c>
      <c r="C22" s="82" t="s">
        <v>410</v>
      </c>
      <c r="D22" s="82" t="s">
        <v>10</v>
      </c>
      <c r="E22" s="83" t="s">
        <v>409</v>
      </c>
      <c r="F22" s="83" t="s">
        <v>409</v>
      </c>
      <c r="G22" s="84">
        <v>48000</v>
      </c>
      <c r="H22" s="84"/>
      <c r="I22" s="85">
        <f>G22+H22</f>
        <v>48000</v>
      </c>
      <c r="J22" s="186"/>
    </row>
    <row r="23" spans="1:10" s="11" customFormat="1" ht="78.75" customHeight="1">
      <c r="A23" s="1"/>
      <c r="B23" s="53" t="s">
        <v>290</v>
      </c>
      <c r="C23" s="53" t="s">
        <v>120</v>
      </c>
      <c r="D23" s="53" t="s">
        <v>11</v>
      </c>
      <c r="E23" s="54" t="s">
        <v>13</v>
      </c>
      <c r="F23" s="52"/>
      <c r="G23" s="24">
        <f>G24</f>
        <v>712000</v>
      </c>
      <c r="H23" s="24">
        <f>H24</f>
        <v>10000</v>
      </c>
      <c r="I23" s="24">
        <f>I24</f>
        <v>722000</v>
      </c>
      <c r="J23" s="186"/>
    </row>
    <row r="24" spans="1:10" s="86" customFormat="1" ht="189.75" customHeight="1">
      <c r="A24" s="81"/>
      <c r="B24" s="82" t="s">
        <v>292</v>
      </c>
      <c r="C24" s="82" t="s">
        <v>291</v>
      </c>
      <c r="D24" s="82" t="s">
        <v>11</v>
      </c>
      <c r="E24" s="83" t="s">
        <v>425</v>
      </c>
      <c r="F24" s="83" t="s">
        <v>65</v>
      </c>
      <c r="G24" s="90">
        <v>712000</v>
      </c>
      <c r="H24" s="84">
        <v>10000</v>
      </c>
      <c r="I24" s="85">
        <f>G24+H24</f>
        <v>722000</v>
      </c>
      <c r="J24" s="186"/>
    </row>
    <row r="25" spans="1:10" s="11" customFormat="1" ht="75.75" customHeight="1">
      <c r="A25" s="1"/>
      <c r="B25" s="53" t="s">
        <v>294</v>
      </c>
      <c r="C25" s="53" t="s">
        <v>293</v>
      </c>
      <c r="D25" s="53" t="s">
        <v>16</v>
      </c>
      <c r="E25" s="54" t="s">
        <v>147</v>
      </c>
      <c r="F25" s="52"/>
      <c r="G25" s="25">
        <f>G26+G27</f>
        <v>335000</v>
      </c>
      <c r="H25" s="25">
        <f>H26+H27</f>
        <v>0</v>
      </c>
      <c r="I25" s="25">
        <f>I26+I27</f>
        <v>335000</v>
      </c>
      <c r="J25" s="186"/>
    </row>
    <row r="26" spans="1:10" s="86" customFormat="1" ht="114.75" customHeight="1">
      <c r="A26" s="81"/>
      <c r="B26" s="82" t="s">
        <v>296</v>
      </c>
      <c r="C26" s="82" t="s">
        <v>295</v>
      </c>
      <c r="D26" s="82" t="s">
        <v>16</v>
      </c>
      <c r="E26" s="83" t="s">
        <v>426</v>
      </c>
      <c r="F26" s="83" t="s">
        <v>66</v>
      </c>
      <c r="G26" s="90">
        <v>150000</v>
      </c>
      <c r="H26" s="84"/>
      <c r="I26" s="85">
        <f>G26+H26</f>
        <v>150000</v>
      </c>
      <c r="J26" s="186"/>
    </row>
    <row r="27" spans="1:10" s="86" customFormat="1" ht="165.75" customHeight="1">
      <c r="A27" s="81"/>
      <c r="B27" s="82" t="s">
        <v>414</v>
      </c>
      <c r="C27" s="82" t="s">
        <v>413</v>
      </c>
      <c r="D27" s="82" t="s">
        <v>16</v>
      </c>
      <c r="E27" s="83" t="s">
        <v>427</v>
      </c>
      <c r="F27" s="80" t="s">
        <v>104</v>
      </c>
      <c r="G27" s="90">
        <f>100000+85000</f>
        <v>185000</v>
      </c>
      <c r="H27" s="84"/>
      <c r="I27" s="85">
        <f>G27+H27</f>
        <v>185000</v>
      </c>
      <c r="J27" s="186"/>
    </row>
    <row r="28" spans="1:10" s="86" customFormat="1" ht="99" customHeight="1">
      <c r="A28" s="81"/>
      <c r="B28" s="53" t="s">
        <v>299</v>
      </c>
      <c r="C28" s="53" t="s">
        <v>298</v>
      </c>
      <c r="D28" s="53"/>
      <c r="E28" s="54" t="s">
        <v>297</v>
      </c>
      <c r="F28" s="52"/>
      <c r="G28" s="24">
        <f>G29+G30</f>
        <v>1200000</v>
      </c>
      <c r="H28" s="24">
        <f>H29+H30</f>
        <v>0</v>
      </c>
      <c r="I28" s="24">
        <f>I29+I30</f>
        <v>1200000</v>
      </c>
      <c r="J28" s="186"/>
    </row>
    <row r="29" spans="1:10" s="86" customFormat="1" ht="171.75" customHeight="1">
      <c r="A29" s="81"/>
      <c r="B29" s="82" t="s">
        <v>302</v>
      </c>
      <c r="C29" s="82" t="s">
        <v>300</v>
      </c>
      <c r="D29" s="82" t="s">
        <v>17</v>
      </c>
      <c r="E29" s="83" t="s">
        <v>149</v>
      </c>
      <c r="F29" s="83" t="s">
        <v>67</v>
      </c>
      <c r="G29" s="84">
        <v>600000</v>
      </c>
      <c r="H29" s="84"/>
      <c r="I29" s="85">
        <f>G29+H29</f>
        <v>600000</v>
      </c>
      <c r="J29" s="186"/>
    </row>
    <row r="30" spans="1:10" s="86" customFormat="1" ht="156.75" customHeight="1">
      <c r="A30" s="81"/>
      <c r="B30" s="82" t="s">
        <v>303</v>
      </c>
      <c r="C30" s="82" t="s">
        <v>301</v>
      </c>
      <c r="D30" s="82" t="s">
        <v>17</v>
      </c>
      <c r="E30" s="83" t="s">
        <v>18</v>
      </c>
      <c r="F30" s="83" t="s">
        <v>67</v>
      </c>
      <c r="G30" s="84">
        <v>600000</v>
      </c>
      <c r="H30" s="84"/>
      <c r="I30" s="85">
        <f>G30+H30</f>
        <v>600000</v>
      </c>
      <c r="J30" s="187"/>
    </row>
    <row r="31" spans="1:10" s="11" customFormat="1" ht="98.25" customHeight="1">
      <c r="A31" s="1"/>
      <c r="B31" s="53" t="s">
        <v>304</v>
      </c>
      <c r="C31" s="53" t="s">
        <v>277</v>
      </c>
      <c r="D31" s="53"/>
      <c r="E31" s="54" t="s">
        <v>276</v>
      </c>
      <c r="F31" s="52"/>
      <c r="G31" s="24">
        <f>G32+G33</f>
        <v>13079640</v>
      </c>
      <c r="H31" s="24">
        <f>H32+H33</f>
        <v>239000</v>
      </c>
      <c r="I31" s="24">
        <f>I32+I33</f>
        <v>13318640</v>
      </c>
      <c r="J31" s="187"/>
    </row>
    <row r="32" spans="1:10" s="86" customFormat="1" ht="153.75" customHeight="1">
      <c r="A32" s="81"/>
      <c r="B32" s="82" t="s">
        <v>306</v>
      </c>
      <c r="C32" s="82" t="s">
        <v>279</v>
      </c>
      <c r="D32" s="82" t="s">
        <v>17</v>
      </c>
      <c r="E32" s="83" t="s">
        <v>150</v>
      </c>
      <c r="F32" s="83" t="s">
        <v>67</v>
      </c>
      <c r="G32" s="84">
        <v>7111640</v>
      </c>
      <c r="H32" s="84">
        <v>239000</v>
      </c>
      <c r="I32" s="85">
        <f>G32+H32</f>
        <v>7350640</v>
      </c>
      <c r="J32" s="187"/>
    </row>
    <row r="33" spans="1:10" s="86" customFormat="1" ht="144.75" customHeight="1">
      <c r="A33" s="81"/>
      <c r="B33" s="82" t="s">
        <v>307</v>
      </c>
      <c r="C33" s="82" t="s">
        <v>305</v>
      </c>
      <c r="D33" s="82" t="s">
        <v>17</v>
      </c>
      <c r="E33" s="83" t="s">
        <v>151</v>
      </c>
      <c r="F33" s="83" t="s">
        <v>67</v>
      </c>
      <c r="G33" s="84">
        <v>5968000</v>
      </c>
      <c r="H33" s="84"/>
      <c r="I33" s="85">
        <f>G33+H33</f>
        <v>5968000</v>
      </c>
      <c r="J33" s="187"/>
    </row>
    <row r="34" spans="1:10" s="86" customFormat="1" ht="144.75" customHeight="1">
      <c r="A34" s="81"/>
      <c r="B34" s="53" t="s">
        <v>309</v>
      </c>
      <c r="C34" s="53" t="s">
        <v>308</v>
      </c>
      <c r="D34" s="53" t="s">
        <v>17</v>
      </c>
      <c r="E34" s="54" t="s">
        <v>465</v>
      </c>
      <c r="F34" s="52" t="s">
        <v>67</v>
      </c>
      <c r="G34" s="24">
        <v>2281250</v>
      </c>
      <c r="H34" s="24">
        <v>39000</v>
      </c>
      <c r="I34" s="23">
        <f>G34+H34</f>
        <v>2320250</v>
      </c>
      <c r="J34" s="187"/>
    </row>
    <row r="35" spans="1:10" s="86" customFormat="1" ht="72.75" customHeight="1">
      <c r="A35" s="81"/>
      <c r="B35" s="53" t="s">
        <v>311</v>
      </c>
      <c r="C35" s="53" t="s">
        <v>310</v>
      </c>
      <c r="D35" s="53" t="s">
        <v>17</v>
      </c>
      <c r="E35" s="54" t="s">
        <v>13</v>
      </c>
      <c r="F35" s="52"/>
      <c r="G35" s="24">
        <f>G36</f>
        <v>2965750</v>
      </c>
      <c r="H35" s="24">
        <f>H36</f>
        <v>0</v>
      </c>
      <c r="I35" s="24">
        <f>I36</f>
        <v>2965750</v>
      </c>
      <c r="J35" s="187"/>
    </row>
    <row r="36" spans="1:10" s="86" customFormat="1" ht="165.75" customHeight="1">
      <c r="A36" s="81"/>
      <c r="B36" s="82" t="s">
        <v>313</v>
      </c>
      <c r="C36" s="82" t="s">
        <v>312</v>
      </c>
      <c r="D36" s="82" t="s">
        <v>17</v>
      </c>
      <c r="E36" s="83" t="s">
        <v>428</v>
      </c>
      <c r="F36" s="83" t="s">
        <v>67</v>
      </c>
      <c r="G36" s="84">
        <v>2965750</v>
      </c>
      <c r="H36" s="84"/>
      <c r="I36" s="85">
        <f>G36+H36</f>
        <v>2965750</v>
      </c>
      <c r="J36" s="187"/>
    </row>
    <row r="37" spans="2:10" ht="191.25" customHeight="1">
      <c r="B37" s="53" t="s">
        <v>315</v>
      </c>
      <c r="C37" s="53" t="s">
        <v>314</v>
      </c>
      <c r="D37" s="53" t="s">
        <v>73</v>
      </c>
      <c r="E37" s="54" t="s">
        <v>72</v>
      </c>
      <c r="F37" s="52" t="s">
        <v>68</v>
      </c>
      <c r="G37" s="24">
        <v>1604000</v>
      </c>
      <c r="H37" s="24"/>
      <c r="I37" s="23">
        <f>G37+H37</f>
        <v>1604000</v>
      </c>
      <c r="J37" s="187"/>
    </row>
    <row r="38" spans="2:10" ht="88.5">
      <c r="B38" s="53" t="s">
        <v>318</v>
      </c>
      <c r="C38" s="53" t="s">
        <v>317</v>
      </c>
      <c r="D38" s="53"/>
      <c r="E38" s="54" t="s">
        <v>316</v>
      </c>
      <c r="F38" s="52"/>
      <c r="G38" s="24">
        <f>G39</f>
        <v>4820000</v>
      </c>
      <c r="H38" s="24">
        <f>H39</f>
        <v>0</v>
      </c>
      <c r="I38" s="24">
        <f>I39</f>
        <v>4820000</v>
      </c>
      <c r="J38" s="187"/>
    </row>
    <row r="39" spans="1:10" s="86" customFormat="1" ht="201" customHeight="1">
      <c r="A39" s="81"/>
      <c r="B39" s="82" t="s">
        <v>320</v>
      </c>
      <c r="C39" s="82" t="s">
        <v>319</v>
      </c>
      <c r="D39" s="82" t="s">
        <v>75</v>
      </c>
      <c r="E39" s="80" t="s">
        <v>74</v>
      </c>
      <c r="F39" s="83" t="s">
        <v>68</v>
      </c>
      <c r="G39" s="84">
        <v>4820000</v>
      </c>
      <c r="H39" s="84"/>
      <c r="I39" s="85">
        <f>G39+H39</f>
        <v>4820000</v>
      </c>
      <c r="J39" s="187"/>
    </row>
    <row r="40" spans="1:10" s="86" customFormat="1" ht="201" customHeight="1">
      <c r="A40" s="81"/>
      <c r="B40" s="53" t="s">
        <v>322</v>
      </c>
      <c r="C40" s="53" t="s">
        <v>321</v>
      </c>
      <c r="D40" s="53" t="s">
        <v>20</v>
      </c>
      <c r="E40" s="54" t="s">
        <v>19</v>
      </c>
      <c r="F40" s="52" t="s">
        <v>68</v>
      </c>
      <c r="G40" s="24"/>
      <c r="H40" s="24">
        <v>2000000</v>
      </c>
      <c r="I40" s="23">
        <f>G40+H40</f>
        <v>2000000</v>
      </c>
      <c r="J40" s="187"/>
    </row>
    <row r="41" spans="1:10" s="11" customFormat="1" ht="99" customHeight="1">
      <c r="A41" s="1"/>
      <c r="B41" s="53" t="s">
        <v>325</v>
      </c>
      <c r="C41" s="53" t="s">
        <v>324</v>
      </c>
      <c r="D41" s="53"/>
      <c r="E41" s="54" t="s">
        <v>323</v>
      </c>
      <c r="F41" s="52"/>
      <c r="G41" s="24">
        <f>G42</f>
        <v>198000</v>
      </c>
      <c r="H41" s="24">
        <f>H42</f>
        <v>0</v>
      </c>
      <c r="I41" s="24">
        <f>I42</f>
        <v>198000</v>
      </c>
      <c r="J41" s="187"/>
    </row>
    <row r="42" spans="1:10" s="86" customFormat="1" ht="162.75" customHeight="1">
      <c r="A42" s="81"/>
      <c r="B42" s="82" t="s">
        <v>327</v>
      </c>
      <c r="C42" s="82" t="s">
        <v>326</v>
      </c>
      <c r="D42" s="82" t="s">
        <v>60</v>
      </c>
      <c r="E42" s="80" t="s">
        <v>148</v>
      </c>
      <c r="F42" s="83" t="s">
        <v>62</v>
      </c>
      <c r="G42" s="84">
        <v>198000</v>
      </c>
      <c r="H42" s="84"/>
      <c r="I42" s="85">
        <f>G42+H42</f>
        <v>198000</v>
      </c>
      <c r="J42" s="187"/>
    </row>
    <row r="43" spans="2:10" ht="180" customHeight="1">
      <c r="B43" s="53" t="s">
        <v>329</v>
      </c>
      <c r="C43" s="53" t="s">
        <v>328</v>
      </c>
      <c r="D43" s="53" t="s">
        <v>7</v>
      </c>
      <c r="E43" s="54" t="s">
        <v>152</v>
      </c>
      <c r="F43" s="52" t="s">
        <v>375</v>
      </c>
      <c r="G43" s="24">
        <v>82200</v>
      </c>
      <c r="H43" s="24">
        <v>32000</v>
      </c>
      <c r="I43" s="23">
        <f>G43+H43</f>
        <v>114200</v>
      </c>
      <c r="J43" s="187"/>
    </row>
    <row r="44" spans="2:10" ht="219.75" customHeight="1">
      <c r="B44" s="53" t="s">
        <v>330</v>
      </c>
      <c r="C44" s="53" t="s">
        <v>208</v>
      </c>
      <c r="D44" s="53" t="s">
        <v>6</v>
      </c>
      <c r="E44" s="54" t="s">
        <v>153</v>
      </c>
      <c r="F44" s="52" t="s">
        <v>68</v>
      </c>
      <c r="G44" s="24"/>
      <c r="H44" s="24">
        <v>29100000</v>
      </c>
      <c r="I44" s="23">
        <f>G44+H44</f>
        <v>29100000</v>
      </c>
      <c r="J44" s="187"/>
    </row>
    <row r="45" spans="2:10" ht="77.25" customHeight="1">
      <c r="B45" s="53" t="s">
        <v>332</v>
      </c>
      <c r="C45" s="53" t="s">
        <v>331</v>
      </c>
      <c r="D45" s="53" t="s">
        <v>7</v>
      </c>
      <c r="E45" s="54" t="s">
        <v>21</v>
      </c>
      <c r="F45" s="52"/>
      <c r="G45" s="24">
        <f>G46</f>
        <v>639800</v>
      </c>
      <c r="H45" s="24">
        <f>H46</f>
        <v>0</v>
      </c>
      <c r="I45" s="24">
        <f>I46</f>
        <v>639800</v>
      </c>
      <c r="J45" s="187"/>
    </row>
    <row r="46" spans="1:10" s="86" customFormat="1" ht="147.75" customHeight="1">
      <c r="A46" s="81"/>
      <c r="B46" s="82" t="s">
        <v>334</v>
      </c>
      <c r="C46" s="82" t="s">
        <v>333</v>
      </c>
      <c r="D46" s="82" t="s">
        <v>7</v>
      </c>
      <c r="E46" s="80" t="s">
        <v>431</v>
      </c>
      <c r="F46" s="83" t="s">
        <v>62</v>
      </c>
      <c r="G46" s="84">
        <f>139800+500000</f>
        <v>639800</v>
      </c>
      <c r="H46" s="84"/>
      <c r="I46" s="85">
        <f>G46+H46</f>
        <v>639800</v>
      </c>
      <c r="J46" s="187"/>
    </row>
    <row r="47" spans="2:10" ht="233.25" customHeight="1">
      <c r="B47" s="53" t="s">
        <v>336</v>
      </c>
      <c r="C47" s="53" t="s">
        <v>335</v>
      </c>
      <c r="D47" s="53" t="s">
        <v>22</v>
      </c>
      <c r="E47" s="54" t="s">
        <v>154</v>
      </c>
      <c r="F47" s="52" t="s">
        <v>12</v>
      </c>
      <c r="G47" s="24">
        <v>207600</v>
      </c>
      <c r="H47" s="24">
        <v>385000</v>
      </c>
      <c r="I47" s="23">
        <f>G47+H47</f>
        <v>592600</v>
      </c>
      <c r="J47" s="187"/>
    </row>
    <row r="48" spans="2:10" ht="71.25" customHeight="1">
      <c r="B48" s="53" t="s">
        <v>337</v>
      </c>
      <c r="C48" s="53" t="s">
        <v>197</v>
      </c>
      <c r="D48" s="53" t="s">
        <v>25</v>
      </c>
      <c r="E48" s="54" t="s">
        <v>13</v>
      </c>
      <c r="F48" s="52"/>
      <c r="G48" s="24">
        <f>G49+G50+G51+G52+G53+G54+G55</f>
        <v>3273690</v>
      </c>
      <c r="H48" s="24">
        <f>H49+H50+H51+H52+H53+H54+H55</f>
        <v>26000</v>
      </c>
      <c r="I48" s="23">
        <f>I49+I50+I51+I52+I53+I54+I55</f>
        <v>3299690</v>
      </c>
      <c r="J48" s="187"/>
    </row>
    <row r="49" spans="1:10" s="86" customFormat="1" ht="149.25" customHeight="1">
      <c r="A49" s="81"/>
      <c r="B49" s="82" t="s">
        <v>344</v>
      </c>
      <c r="C49" s="82" t="s">
        <v>338</v>
      </c>
      <c r="D49" s="129" t="s">
        <v>25</v>
      </c>
      <c r="E49" s="80" t="s">
        <v>429</v>
      </c>
      <c r="F49" s="83" t="s">
        <v>70</v>
      </c>
      <c r="G49" s="84">
        <v>607700</v>
      </c>
      <c r="H49" s="84"/>
      <c r="I49" s="85">
        <f>G49+H49</f>
        <v>607700</v>
      </c>
      <c r="J49" s="187"/>
    </row>
    <row r="50" spans="1:10" s="86" customFormat="1" ht="151.5" customHeight="1">
      <c r="A50" s="81"/>
      <c r="B50" s="82" t="s">
        <v>345</v>
      </c>
      <c r="C50" s="82" t="s">
        <v>339</v>
      </c>
      <c r="D50" s="129" t="s">
        <v>25</v>
      </c>
      <c r="E50" s="80" t="s">
        <v>430</v>
      </c>
      <c r="F50" s="87" t="s">
        <v>386</v>
      </c>
      <c r="G50" s="84">
        <f>80290</f>
        <v>80290</v>
      </c>
      <c r="H50" s="84"/>
      <c r="I50" s="85">
        <f>G50+H50</f>
        <v>80290</v>
      </c>
      <c r="J50" s="187"/>
    </row>
    <row r="51" spans="1:10" s="86" customFormat="1" ht="194.25" customHeight="1">
      <c r="A51" s="81"/>
      <c r="B51" s="82" t="s">
        <v>346</v>
      </c>
      <c r="C51" s="82" t="s">
        <v>340</v>
      </c>
      <c r="D51" s="129" t="s">
        <v>25</v>
      </c>
      <c r="E51" s="80" t="s">
        <v>433</v>
      </c>
      <c r="F51" s="83" t="s">
        <v>63</v>
      </c>
      <c r="G51" s="84">
        <v>194200</v>
      </c>
      <c r="H51" s="84"/>
      <c r="I51" s="85">
        <f>SUM(G51:H51)</f>
        <v>194200</v>
      </c>
      <c r="J51" s="187"/>
    </row>
    <row r="52" spans="1:10" s="86" customFormat="1" ht="143.25" customHeight="1">
      <c r="A52" s="81"/>
      <c r="B52" s="82" t="s">
        <v>347</v>
      </c>
      <c r="C52" s="82" t="s">
        <v>341</v>
      </c>
      <c r="D52" s="129" t="s">
        <v>25</v>
      </c>
      <c r="E52" s="80" t="s">
        <v>431</v>
      </c>
      <c r="F52" s="83" t="s">
        <v>62</v>
      </c>
      <c r="G52" s="84">
        <f>962400</f>
        <v>962400</v>
      </c>
      <c r="H52" s="84">
        <v>26000</v>
      </c>
      <c r="I52" s="85">
        <f>SUM(G52:H52)</f>
        <v>988400</v>
      </c>
      <c r="J52" s="187"/>
    </row>
    <row r="53" spans="1:10" s="86" customFormat="1" ht="156" customHeight="1">
      <c r="A53" s="81"/>
      <c r="B53" s="82" t="s">
        <v>348</v>
      </c>
      <c r="C53" s="82" t="s">
        <v>342</v>
      </c>
      <c r="D53" s="129" t="s">
        <v>25</v>
      </c>
      <c r="E53" s="80" t="s">
        <v>432</v>
      </c>
      <c r="F53" s="83" t="s">
        <v>67</v>
      </c>
      <c r="G53" s="84">
        <v>1229100</v>
      </c>
      <c r="H53" s="84"/>
      <c r="I53" s="85">
        <f>SUM(G53:H53)</f>
        <v>1229100</v>
      </c>
      <c r="J53" s="187"/>
    </row>
    <row r="54" spans="1:10" s="86" customFormat="1" ht="194.25" customHeight="1">
      <c r="A54" s="81"/>
      <c r="B54" s="82" t="s">
        <v>349</v>
      </c>
      <c r="C54" s="82" t="s">
        <v>233</v>
      </c>
      <c r="D54" s="129" t="s">
        <v>25</v>
      </c>
      <c r="E54" s="80" t="s">
        <v>385</v>
      </c>
      <c r="F54" s="96" t="s">
        <v>372</v>
      </c>
      <c r="G54" s="84">
        <v>100000</v>
      </c>
      <c r="H54" s="84"/>
      <c r="I54" s="85">
        <f>SUM(G54:H54)</f>
        <v>100000</v>
      </c>
      <c r="J54" s="187"/>
    </row>
    <row r="55" spans="1:10" s="86" customFormat="1" ht="293.25" customHeight="1">
      <c r="A55" s="81"/>
      <c r="B55" s="82" t="s">
        <v>467</v>
      </c>
      <c r="C55" s="82" t="s">
        <v>468</v>
      </c>
      <c r="D55" s="129" t="s">
        <v>25</v>
      </c>
      <c r="E55" s="80" t="s">
        <v>469</v>
      </c>
      <c r="F55" s="96" t="s">
        <v>470</v>
      </c>
      <c r="G55" s="84">
        <v>100000</v>
      </c>
      <c r="H55" s="84"/>
      <c r="I55" s="85">
        <f>SUM(G55:H55)</f>
        <v>100000</v>
      </c>
      <c r="J55" s="139"/>
    </row>
    <row r="56" spans="2:10" ht="210" customHeight="1">
      <c r="B56" s="53" t="s">
        <v>350</v>
      </c>
      <c r="C56" s="53" t="s">
        <v>202</v>
      </c>
      <c r="D56" s="53" t="s">
        <v>23</v>
      </c>
      <c r="E56" s="54" t="s">
        <v>91</v>
      </c>
      <c r="F56" s="55" t="s">
        <v>69</v>
      </c>
      <c r="G56" s="24"/>
      <c r="H56" s="24">
        <v>58563</v>
      </c>
      <c r="I56" s="23">
        <f>G56+H56</f>
        <v>58563</v>
      </c>
      <c r="J56" s="188"/>
    </row>
    <row r="57" spans="2:10" ht="204" customHeight="1">
      <c r="B57" s="53" t="s">
        <v>416</v>
      </c>
      <c r="C57" s="53" t="s">
        <v>209</v>
      </c>
      <c r="D57" s="53" t="s">
        <v>25</v>
      </c>
      <c r="E57" s="54" t="s">
        <v>24</v>
      </c>
      <c r="F57" s="52" t="s">
        <v>62</v>
      </c>
      <c r="G57" s="24"/>
      <c r="H57" s="24">
        <v>9600</v>
      </c>
      <c r="I57" s="23">
        <f>G57+H57</f>
        <v>9600</v>
      </c>
      <c r="J57" s="188"/>
    </row>
    <row r="58" spans="2:10" ht="131.25" customHeight="1">
      <c r="B58" s="53"/>
      <c r="C58" s="53"/>
      <c r="D58" s="53"/>
      <c r="E58" s="116" t="s">
        <v>28</v>
      </c>
      <c r="F58" s="52"/>
      <c r="G58" s="23">
        <f>G59+G60+G61+G64+G65+G69+G70+G71+G72+G73+G75+G76+G77+G80+G81+G79+G62+G66+G67+G63+G68</f>
        <v>29962531</v>
      </c>
      <c r="H58" s="23">
        <f>H59+H60+H61+H64+H65+H69+H70+H71+H72+H73+H75+H76+H77+H80+H81+H79+H62+H66+H67+H63+H68</f>
        <v>16042060</v>
      </c>
      <c r="I58" s="23">
        <f>I59+I60+I61+I64+I65+I69+I70+I71+I72+I73+I75+I76+I77+I80+I81+I79+I62+I66+I67+I63+I68</f>
        <v>26735973</v>
      </c>
      <c r="J58" s="188"/>
    </row>
    <row r="59" spans="1:10" s="8" customFormat="1" ht="182.25" customHeight="1">
      <c r="A59" s="7"/>
      <c r="B59" s="154" t="s">
        <v>136</v>
      </c>
      <c r="C59" s="154" t="s">
        <v>56</v>
      </c>
      <c r="D59" s="154" t="s">
        <v>2</v>
      </c>
      <c r="E59" s="152" t="s">
        <v>135</v>
      </c>
      <c r="F59" s="52" t="s">
        <v>104</v>
      </c>
      <c r="G59" s="24">
        <v>30000</v>
      </c>
      <c r="H59" s="24"/>
      <c r="I59" s="23">
        <f>G59+H59</f>
        <v>30000</v>
      </c>
      <c r="J59" s="188"/>
    </row>
    <row r="60" spans="2:10" ht="186.75" customHeight="1">
      <c r="B60" s="155">
        <v>310180</v>
      </c>
      <c r="C60" s="154"/>
      <c r="D60" s="154"/>
      <c r="E60" s="152"/>
      <c r="F60" s="52" t="s">
        <v>63</v>
      </c>
      <c r="G60" s="24">
        <v>30600</v>
      </c>
      <c r="H60" s="24"/>
      <c r="I60" s="23">
        <f>G60+H60</f>
        <v>30600</v>
      </c>
      <c r="J60" s="188"/>
    </row>
    <row r="61" spans="2:10" ht="169.5" customHeight="1">
      <c r="B61" s="154" t="s">
        <v>267</v>
      </c>
      <c r="C61" s="154" t="s">
        <v>109</v>
      </c>
      <c r="D61" s="154" t="s">
        <v>29</v>
      </c>
      <c r="E61" s="176" t="s">
        <v>144</v>
      </c>
      <c r="F61" s="52" t="s">
        <v>64</v>
      </c>
      <c r="G61" s="24">
        <v>4303</v>
      </c>
      <c r="H61" s="24"/>
      <c r="I61" s="23">
        <f aca="true" t="shared" si="0" ref="I61:I81">G61+H61</f>
        <v>4303</v>
      </c>
      <c r="J61" s="188"/>
    </row>
    <row r="62" spans="2:10" ht="231" customHeight="1">
      <c r="B62" s="154"/>
      <c r="C62" s="154"/>
      <c r="D62" s="154"/>
      <c r="E62" s="176"/>
      <c r="F62" s="52" t="s">
        <v>409</v>
      </c>
      <c r="G62" s="24">
        <v>534620</v>
      </c>
      <c r="H62" s="24"/>
      <c r="I62" s="23">
        <f t="shared" si="0"/>
        <v>534620</v>
      </c>
      <c r="J62" s="188"/>
    </row>
    <row r="63" spans="2:10" ht="294" customHeight="1">
      <c r="B63" s="154"/>
      <c r="C63" s="154"/>
      <c r="D63" s="154"/>
      <c r="E63" s="176"/>
      <c r="F63" s="52" t="s">
        <v>453</v>
      </c>
      <c r="G63" s="25">
        <v>6033150</v>
      </c>
      <c r="H63" s="24"/>
      <c r="I63" s="23"/>
      <c r="J63" s="188"/>
    </row>
    <row r="64" spans="2:10" ht="250.5" customHeight="1">
      <c r="B64" s="154"/>
      <c r="C64" s="154"/>
      <c r="D64" s="154"/>
      <c r="E64" s="176"/>
      <c r="F64" s="52" t="s">
        <v>88</v>
      </c>
      <c r="G64" s="25"/>
      <c r="H64" s="24">
        <v>4227000</v>
      </c>
      <c r="I64" s="23">
        <f t="shared" si="0"/>
        <v>4227000</v>
      </c>
      <c r="J64" s="188"/>
    </row>
    <row r="65" spans="2:10" ht="141.75" customHeight="1">
      <c r="B65" s="154" t="s">
        <v>268</v>
      </c>
      <c r="C65" s="154" t="s">
        <v>90</v>
      </c>
      <c r="D65" s="154" t="s">
        <v>30</v>
      </c>
      <c r="E65" s="152" t="s">
        <v>155</v>
      </c>
      <c r="F65" s="52" t="s">
        <v>64</v>
      </c>
      <c r="G65" s="25">
        <v>23800</v>
      </c>
      <c r="H65" s="24"/>
      <c r="I65" s="23">
        <f t="shared" si="0"/>
        <v>23800</v>
      </c>
      <c r="J65" s="188"/>
    </row>
    <row r="66" spans="2:10" ht="231.75" customHeight="1">
      <c r="B66" s="154"/>
      <c r="C66" s="154"/>
      <c r="D66" s="154"/>
      <c r="E66" s="152"/>
      <c r="F66" s="52" t="s">
        <v>409</v>
      </c>
      <c r="G66" s="25">
        <v>476000</v>
      </c>
      <c r="H66" s="24"/>
      <c r="I66" s="23">
        <f t="shared" si="0"/>
        <v>476000</v>
      </c>
      <c r="J66" s="188"/>
    </row>
    <row r="67" spans="2:10" ht="165.75" customHeight="1">
      <c r="B67" s="154"/>
      <c r="C67" s="154"/>
      <c r="D67" s="154"/>
      <c r="E67" s="152"/>
      <c r="F67" s="52" t="s">
        <v>70</v>
      </c>
      <c r="G67" s="25">
        <v>366200</v>
      </c>
      <c r="H67" s="24"/>
      <c r="I67" s="23">
        <f t="shared" si="0"/>
        <v>366200</v>
      </c>
      <c r="J67" s="188"/>
    </row>
    <row r="68" spans="2:10" ht="282.75" customHeight="1">
      <c r="B68" s="154"/>
      <c r="C68" s="154"/>
      <c r="D68" s="154"/>
      <c r="E68" s="152"/>
      <c r="F68" s="52" t="s">
        <v>453</v>
      </c>
      <c r="G68" s="24">
        <v>13235468</v>
      </c>
      <c r="H68" s="24"/>
      <c r="I68" s="23"/>
      <c r="J68" s="188"/>
    </row>
    <row r="69" spans="2:10" ht="263.25" customHeight="1">
      <c r="B69" s="154"/>
      <c r="C69" s="154"/>
      <c r="D69" s="154"/>
      <c r="E69" s="152"/>
      <c r="F69" s="52" t="s">
        <v>88</v>
      </c>
      <c r="G69" s="24"/>
      <c r="H69" s="24">
        <v>6811000</v>
      </c>
      <c r="I69" s="23">
        <f t="shared" si="0"/>
        <v>6811000</v>
      </c>
      <c r="J69" s="188"/>
    </row>
    <row r="70" spans="2:10" ht="237.75" customHeight="1">
      <c r="B70" s="56" t="s">
        <v>269</v>
      </c>
      <c r="C70" s="56" t="s">
        <v>39</v>
      </c>
      <c r="D70" s="53" t="s">
        <v>89</v>
      </c>
      <c r="E70" s="54" t="s">
        <v>156</v>
      </c>
      <c r="F70" s="52" t="s">
        <v>88</v>
      </c>
      <c r="G70" s="24"/>
      <c r="H70" s="24">
        <v>150000</v>
      </c>
      <c r="I70" s="23">
        <f t="shared" si="0"/>
        <v>150000</v>
      </c>
      <c r="J70" s="188"/>
    </row>
    <row r="71" spans="2:10" ht="221.25">
      <c r="B71" s="56" t="s">
        <v>270</v>
      </c>
      <c r="C71" s="56" t="s">
        <v>10</v>
      </c>
      <c r="D71" s="53" t="s">
        <v>82</v>
      </c>
      <c r="E71" s="54" t="s">
        <v>157</v>
      </c>
      <c r="F71" s="52" t="s">
        <v>88</v>
      </c>
      <c r="G71" s="24"/>
      <c r="H71" s="24">
        <v>600000</v>
      </c>
      <c r="I71" s="23">
        <f t="shared" si="0"/>
        <v>600000</v>
      </c>
      <c r="J71" s="188"/>
    </row>
    <row r="72" spans="2:10" ht="267" customHeight="1">
      <c r="B72" s="56" t="s">
        <v>271</v>
      </c>
      <c r="C72" s="56" t="s">
        <v>110</v>
      </c>
      <c r="D72" s="53" t="s">
        <v>31</v>
      </c>
      <c r="E72" s="54" t="s">
        <v>158</v>
      </c>
      <c r="F72" s="52" t="s">
        <v>88</v>
      </c>
      <c r="G72" s="24"/>
      <c r="H72" s="24">
        <v>150000</v>
      </c>
      <c r="I72" s="23">
        <f t="shared" si="0"/>
        <v>150000</v>
      </c>
      <c r="J72" s="188"/>
    </row>
    <row r="73" spans="2:10" ht="99" customHeight="1">
      <c r="B73" s="56" t="s">
        <v>272</v>
      </c>
      <c r="C73" s="56" t="s">
        <v>111</v>
      </c>
      <c r="D73" s="53" t="s">
        <v>31</v>
      </c>
      <c r="E73" s="54" t="s">
        <v>79</v>
      </c>
      <c r="F73" s="52"/>
      <c r="G73" s="24">
        <f>G74</f>
        <v>73780</v>
      </c>
      <c r="H73" s="24">
        <f>H74</f>
        <v>0</v>
      </c>
      <c r="I73" s="24">
        <f>I74</f>
        <v>73780</v>
      </c>
      <c r="J73" s="188"/>
    </row>
    <row r="74" spans="1:10" s="86" customFormat="1" ht="264" customHeight="1">
      <c r="A74" s="81"/>
      <c r="B74" s="91" t="s">
        <v>274</v>
      </c>
      <c r="C74" s="91" t="s">
        <v>273</v>
      </c>
      <c r="D74" s="82" t="s">
        <v>31</v>
      </c>
      <c r="E74" s="80" t="s">
        <v>423</v>
      </c>
      <c r="F74" s="83" t="s">
        <v>87</v>
      </c>
      <c r="G74" s="84">
        <v>73780</v>
      </c>
      <c r="H74" s="84"/>
      <c r="I74" s="85">
        <f t="shared" si="0"/>
        <v>73780</v>
      </c>
      <c r="J74" s="188"/>
    </row>
    <row r="75" spans="2:10" ht="151.5" customHeight="1">
      <c r="B75" s="181" t="s">
        <v>275</v>
      </c>
      <c r="C75" s="181" t="s">
        <v>119</v>
      </c>
      <c r="D75" s="154" t="s">
        <v>11</v>
      </c>
      <c r="E75" s="152" t="s">
        <v>146</v>
      </c>
      <c r="F75" s="52" t="s">
        <v>66</v>
      </c>
      <c r="G75" s="24">
        <v>2330000</v>
      </c>
      <c r="H75" s="24"/>
      <c r="I75" s="23">
        <f t="shared" si="0"/>
        <v>2330000</v>
      </c>
      <c r="J75" s="188"/>
    </row>
    <row r="76" spans="2:10" ht="229.5" customHeight="1">
      <c r="B76" s="181"/>
      <c r="C76" s="181"/>
      <c r="D76" s="154"/>
      <c r="E76" s="152"/>
      <c r="F76" s="52" t="s">
        <v>409</v>
      </c>
      <c r="G76" s="24">
        <v>2670000</v>
      </c>
      <c r="H76" s="24"/>
      <c r="I76" s="23">
        <f t="shared" si="0"/>
        <v>2670000</v>
      </c>
      <c r="J76" s="188"/>
    </row>
    <row r="77" spans="2:10" ht="88.5" customHeight="1">
      <c r="B77" s="56" t="s">
        <v>278</v>
      </c>
      <c r="C77" s="56" t="s">
        <v>277</v>
      </c>
      <c r="D77" s="53"/>
      <c r="E77" s="54" t="s">
        <v>276</v>
      </c>
      <c r="F77" s="52"/>
      <c r="G77" s="24">
        <f>G78</f>
        <v>3585110</v>
      </c>
      <c r="H77" s="24">
        <f>H78</f>
        <v>0</v>
      </c>
      <c r="I77" s="24">
        <f>I78</f>
        <v>3585110</v>
      </c>
      <c r="J77" s="188"/>
    </row>
    <row r="78" spans="1:10" s="86" customFormat="1" ht="147" customHeight="1">
      <c r="A78" s="81"/>
      <c r="B78" s="82" t="s">
        <v>280</v>
      </c>
      <c r="C78" s="82" t="s">
        <v>279</v>
      </c>
      <c r="D78" s="82" t="s">
        <v>17</v>
      </c>
      <c r="E78" s="80" t="s">
        <v>150</v>
      </c>
      <c r="F78" s="80" t="s">
        <v>67</v>
      </c>
      <c r="G78" s="84">
        <v>3585110</v>
      </c>
      <c r="H78" s="84"/>
      <c r="I78" s="85">
        <f t="shared" si="0"/>
        <v>3585110</v>
      </c>
      <c r="J78" s="188"/>
    </row>
    <row r="79" spans="1:10" s="99" customFormat="1" ht="210" customHeight="1">
      <c r="A79" s="98"/>
      <c r="B79" s="53" t="s">
        <v>371</v>
      </c>
      <c r="C79" s="53" t="s">
        <v>256</v>
      </c>
      <c r="D79" s="53" t="s">
        <v>50</v>
      </c>
      <c r="E79" s="54" t="s">
        <v>179</v>
      </c>
      <c r="F79" s="52" t="s">
        <v>452</v>
      </c>
      <c r="G79" s="25">
        <v>569500</v>
      </c>
      <c r="H79" s="25">
        <v>3794460</v>
      </c>
      <c r="I79" s="97">
        <f t="shared" si="0"/>
        <v>4363960</v>
      </c>
      <c r="J79" s="188"/>
    </row>
    <row r="80" spans="2:10" ht="186" customHeight="1">
      <c r="B80" s="56" t="s">
        <v>281</v>
      </c>
      <c r="C80" s="56" t="s">
        <v>202</v>
      </c>
      <c r="D80" s="53" t="s">
        <v>23</v>
      </c>
      <c r="E80" s="54" t="s">
        <v>91</v>
      </c>
      <c r="F80" s="54" t="s">
        <v>69</v>
      </c>
      <c r="G80" s="24"/>
      <c r="H80" s="24">
        <v>44600</v>
      </c>
      <c r="I80" s="23">
        <f t="shared" si="0"/>
        <v>44600</v>
      </c>
      <c r="J80" s="188"/>
    </row>
    <row r="81" spans="2:10" ht="205.5" customHeight="1">
      <c r="B81" s="56" t="s">
        <v>282</v>
      </c>
      <c r="C81" s="56" t="s">
        <v>228</v>
      </c>
      <c r="D81" s="53" t="s">
        <v>33</v>
      </c>
      <c r="E81" s="54" t="s">
        <v>32</v>
      </c>
      <c r="F81" s="54" t="s">
        <v>69</v>
      </c>
      <c r="G81" s="24"/>
      <c r="H81" s="24">
        <v>265000</v>
      </c>
      <c r="I81" s="23">
        <f t="shared" si="0"/>
        <v>265000</v>
      </c>
      <c r="J81" s="188"/>
    </row>
    <row r="82" spans="2:10" ht="97.5" customHeight="1">
      <c r="B82" s="53"/>
      <c r="C82" s="53"/>
      <c r="D82" s="53"/>
      <c r="E82" s="116" t="s">
        <v>34</v>
      </c>
      <c r="F82" s="54"/>
      <c r="G82" s="23">
        <f>SUM(G83:G89)</f>
        <v>223300</v>
      </c>
      <c r="H82" s="23">
        <f>SUM(H83:H89)</f>
        <v>29100000</v>
      </c>
      <c r="I82" s="23">
        <f>SUM(I83:I89)</f>
        <v>29323300</v>
      </c>
      <c r="J82" s="188"/>
    </row>
    <row r="83" spans="2:10" ht="153.75" customHeight="1">
      <c r="B83" s="154" t="s">
        <v>137</v>
      </c>
      <c r="C83" s="154" t="s">
        <v>56</v>
      </c>
      <c r="D83" s="154" t="s">
        <v>2</v>
      </c>
      <c r="E83" s="152" t="s">
        <v>135</v>
      </c>
      <c r="F83" s="52" t="s">
        <v>104</v>
      </c>
      <c r="G83" s="24">
        <v>5000</v>
      </c>
      <c r="H83" s="23"/>
      <c r="I83" s="23">
        <f aca="true" t="shared" si="1" ref="I83:I89">G83+H83</f>
        <v>5000</v>
      </c>
      <c r="J83" s="188"/>
    </row>
    <row r="84" spans="2:10" ht="219.75" customHeight="1">
      <c r="B84" s="155">
        <v>310180</v>
      </c>
      <c r="C84" s="154"/>
      <c r="D84" s="154"/>
      <c r="E84" s="152"/>
      <c r="F84" s="52" t="s">
        <v>63</v>
      </c>
      <c r="G84" s="24">
        <v>22100</v>
      </c>
      <c r="H84" s="23"/>
      <c r="I84" s="23">
        <f t="shared" si="1"/>
        <v>22100</v>
      </c>
      <c r="J84" s="188"/>
    </row>
    <row r="85" spans="2:10" ht="339.75" customHeight="1">
      <c r="B85" s="56" t="s">
        <v>181</v>
      </c>
      <c r="C85" s="56" t="s">
        <v>112</v>
      </c>
      <c r="D85" s="53" t="s">
        <v>35</v>
      </c>
      <c r="E85" s="54" t="s">
        <v>159</v>
      </c>
      <c r="F85" s="55" t="s">
        <v>84</v>
      </c>
      <c r="G85" s="24">
        <f>42100+33000</f>
        <v>75100</v>
      </c>
      <c r="H85" s="24">
        <v>22150000</v>
      </c>
      <c r="I85" s="23">
        <f t="shared" si="1"/>
        <v>22225100</v>
      </c>
      <c r="J85" s="188"/>
    </row>
    <row r="86" spans="2:10" ht="339.75" customHeight="1">
      <c r="B86" s="56" t="s">
        <v>182</v>
      </c>
      <c r="C86" s="56" t="s">
        <v>113</v>
      </c>
      <c r="D86" s="53" t="s">
        <v>36</v>
      </c>
      <c r="E86" s="54" t="s">
        <v>160</v>
      </c>
      <c r="F86" s="55" t="s">
        <v>84</v>
      </c>
      <c r="G86" s="24"/>
      <c r="H86" s="24">
        <v>3500000</v>
      </c>
      <c r="I86" s="23">
        <f t="shared" si="1"/>
        <v>3500000</v>
      </c>
      <c r="J86" s="188"/>
    </row>
    <row r="87" spans="2:10" ht="339.75" customHeight="1">
      <c r="B87" s="56" t="s">
        <v>183</v>
      </c>
      <c r="C87" s="56" t="s">
        <v>114</v>
      </c>
      <c r="D87" s="53" t="s">
        <v>37</v>
      </c>
      <c r="E87" s="54" t="s">
        <v>161</v>
      </c>
      <c r="F87" s="55" t="s">
        <v>84</v>
      </c>
      <c r="G87" s="24"/>
      <c r="H87" s="24">
        <v>1000000</v>
      </c>
      <c r="I87" s="23">
        <f t="shared" si="1"/>
        <v>1000000</v>
      </c>
      <c r="J87" s="188"/>
    </row>
    <row r="88" spans="2:10" ht="336.75" customHeight="1">
      <c r="B88" s="56" t="s">
        <v>184</v>
      </c>
      <c r="C88" s="56" t="s">
        <v>115</v>
      </c>
      <c r="D88" s="53" t="s">
        <v>38</v>
      </c>
      <c r="E88" s="54" t="s">
        <v>162</v>
      </c>
      <c r="F88" s="55" t="s">
        <v>84</v>
      </c>
      <c r="G88" s="24"/>
      <c r="H88" s="24">
        <v>1250000</v>
      </c>
      <c r="I88" s="23">
        <f t="shared" si="1"/>
        <v>1250000</v>
      </c>
      <c r="J88" s="188"/>
    </row>
    <row r="89" spans="2:10" ht="162.75" customHeight="1">
      <c r="B89" s="53" t="s">
        <v>392</v>
      </c>
      <c r="C89" s="53" t="s">
        <v>256</v>
      </c>
      <c r="D89" s="53" t="s">
        <v>50</v>
      </c>
      <c r="E89" s="54" t="s">
        <v>179</v>
      </c>
      <c r="F89" s="52" t="s">
        <v>372</v>
      </c>
      <c r="G89" s="24">
        <v>121100</v>
      </c>
      <c r="H89" s="24">
        <v>1200000</v>
      </c>
      <c r="I89" s="23">
        <f t="shared" si="1"/>
        <v>1321100</v>
      </c>
      <c r="J89" s="188"/>
    </row>
    <row r="90" spans="2:10" ht="114" customHeight="1">
      <c r="B90" s="53"/>
      <c r="C90" s="53"/>
      <c r="D90" s="53"/>
      <c r="E90" s="116" t="s">
        <v>95</v>
      </c>
      <c r="F90" s="52"/>
      <c r="G90" s="23">
        <f>G91+G92+G100+G101+G104+G105+G108+G109+G110+G113+G116</f>
        <v>34509801</v>
      </c>
      <c r="H90" s="23">
        <f>H91+H92+H100+H101+H104+H105+H108+H109+H110+H113+H116</f>
        <v>1317500</v>
      </c>
      <c r="I90" s="23">
        <f>I91+I92+I100+I101+I104+I105+I108+I109+I110+I113+I116</f>
        <v>35827301</v>
      </c>
      <c r="J90" s="188"/>
    </row>
    <row r="91" spans="2:10" ht="209.25" customHeight="1">
      <c r="B91" s="57">
        <v>1510180</v>
      </c>
      <c r="C91" s="53" t="s">
        <v>56</v>
      </c>
      <c r="D91" s="57" t="s">
        <v>2</v>
      </c>
      <c r="E91" s="125" t="s">
        <v>135</v>
      </c>
      <c r="F91" s="54" t="s">
        <v>62</v>
      </c>
      <c r="G91" s="25">
        <v>49000</v>
      </c>
      <c r="H91" s="25"/>
      <c r="I91" s="23">
        <f>G91+H91</f>
        <v>49000</v>
      </c>
      <c r="J91" s="188"/>
    </row>
    <row r="92" spans="2:10" ht="409.5" customHeight="1">
      <c r="B92" s="156">
        <v>1513030</v>
      </c>
      <c r="C92" s="179" t="s">
        <v>283</v>
      </c>
      <c r="D92" s="166">
        <v>1030</v>
      </c>
      <c r="E92" s="125" t="s">
        <v>445</v>
      </c>
      <c r="F92" s="168"/>
      <c r="G92" s="148">
        <f>G94+G96+G97+G98+G99</f>
        <v>23715358</v>
      </c>
      <c r="H92" s="148">
        <f>H94+H96+H97+H98+H99</f>
        <v>150000</v>
      </c>
      <c r="I92" s="148">
        <f>I94+I96+I97+I98+I99</f>
        <v>23865358</v>
      </c>
      <c r="J92" s="190"/>
    </row>
    <row r="93" spans="2:10" ht="154.5" customHeight="1">
      <c r="B93" s="157"/>
      <c r="C93" s="180"/>
      <c r="D93" s="167"/>
      <c r="E93" s="127" t="s">
        <v>443</v>
      </c>
      <c r="F93" s="169"/>
      <c r="G93" s="149"/>
      <c r="H93" s="149"/>
      <c r="I93" s="149"/>
      <c r="J93" s="190"/>
    </row>
    <row r="94" spans="1:10" s="95" customFormat="1" ht="409.5" customHeight="1">
      <c r="A94" s="93"/>
      <c r="B94" s="182" t="s">
        <v>351</v>
      </c>
      <c r="C94" s="182" t="s">
        <v>121</v>
      </c>
      <c r="D94" s="145">
        <v>1030</v>
      </c>
      <c r="E94" s="128" t="s">
        <v>447</v>
      </c>
      <c r="F94" s="147" t="s">
        <v>64</v>
      </c>
      <c r="G94" s="160">
        <v>270200</v>
      </c>
      <c r="H94" s="160">
        <v>150000</v>
      </c>
      <c r="I94" s="143">
        <f aca="true" t="shared" si="2" ref="I94:I100">G94+H94</f>
        <v>420200</v>
      </c>
      <c r="J94" s="190"/>
    </row>
    <row r="95" spans="1:10" s="95" customFormat="1" ht="208.5" customHeight="1">
      <c r="A95" s="93"/>
      <c r="B95" s="183"/>
      <c r="C95" s="183"/>
      <c r="D95" s="146"/>
      <c r="E95" s="126" t="s">
        <v>446</v>
      </c>
      <c r="F95" s="159"/>
      <c r="G95" s="161"/>
      <c r="H95" s="161"/>
      <c r="I95" s="144"/>
      <c r="J95" s="190"/>
    </row>
    <row r="96" spans="1:10" s="86" customFormat="1" ht="279.75" customHeight="1">
      <c r="A96" s="81"/>
      <c r="B96" s="82" t="s">
        <v>352</v>
      </c>
      <c r="C96" s="82" t="s">
        <v>122</v>
      </c>
      <c r="D96" s="94">
        <v>1070</v>
      </c>
      <c r="E96" s="122" t="s">
        <v>163</v>
      </c>
      <c r="F96" s="80" t="s">
        <v>64</v>
      </c>
      <c r="G96" s="90">
        <v>74666</v>
      </c>
      <c r="H96" s="90"/>
      <c r="I96" s="85">
        <f t="shared" si="2"/>
        <v>74666</v>
      </c>
      <c r="J96" s="190"/>
    </row>
    <row r="97" spans="1:10" s="86" customFormat="1" ht="138.75" customHeight="1">
      <c r="A97" s="81"/>
      <c r="B97" s="82" t="s">
        <v>353</v>
      </c>
      <c r="C97" s="82" t="s">
        <v>123</v>
      </c>
      <c r="D97" s="94">
        <v>1070</v>
      </c>
      <c r="E97" s="80" t="s">
        <v>165</v>
      </c>
      <c r="F97" s="80" t="s">
        <v>64</v>
      </c>
      <c r="G97" s="90">
        <v>1562305</v>
      </c>
      <c r="H97" s="90"/>
      <c r="I97" s="85">
        <f t="shared" si="2"/>
        <v>1562305</v>
      </c>
      <c r="J97" s="190"/>
    </row>
    <row r="98" spans="1:10" s="86" customFormat="1" ht="168.75" customHeight="1">
      <c r="A98" s="81"/>
      <c r="B98" s="82" t="s">
        <v>355</v>
      </c>
      <c r="C98" s="82" t="s">
        <v>354</v>
      </c>
      <c r="D98" s="82" t="s">
        <v>39</v>
      </c>
      <c r="E98" s="80" t="s">
        <v>97</v>
      </c>
      <c r="F98" s="80" t="s">
        <v>64</v>
      </c>
      <c r="G98" s="90">
        <v>5552643</v>
      </c>
      <c r="H98" s="90"/>
      <c r="I98" s="85">
        <f t="shared" si="2"/>
        <v>5552643</v>
      </c>
      <c r="J98" s="190"/>
    </row>
    <row r="99" spans="1:10" s="86" customFormat="1" ht="189.75" customHeight="1">
      <c r="A99" s="81"/>
      <c r="B99" s="82" t="s">
        <v>356</v>
      </c>
      <c r="C99" s="82" t="s">
        <v>284</v>
      </c>
      <c r="D99" s="82" t="s">
        <v>39</v>
      </c>
      <c r="E99" s="80" t="s">
        <v>42</v>
      </c>
      <c r="F99" s="80" t="s">
        <v>64</v>
      </c>
      <c r="G99" s="90">
        <v>16255544</v>
      </c>
      <c r="H99" s="90"/>
      <c r="I99" s="85">
        <f t="shared" si="2"/>
        <v>16255544</v>
      </c>
      <c r="J99" s="190"/>
    </row>
    <row r="100" spans="2:10" ht="139.5" customHeight="1">
      <c r="B100" s="57">
        <v>1513050</v>
      </c>
      <c r="C100" s="57">
        <v>3050</v>
      </c>
      <c r="D100" s="57">
        <v>1070</v>
      </c>
      <c r="E100" s="54" t="s">
        <v>164</v>
      </c>
      <c r="F100" s="54" t="s">
        <v>64</v>
      </c>
      <c r="G100" s="25">
        <v>540500</v>
      </c>
      <c r="H100" s="25"/>
      <c r="I100" s="23">
        <f t="shared" si="2"/>
        <v>540500</v>
      </c>
      <c r="J100" s="190"/>
    </row>
    <row r="101" spans="2:10" ht="169.5" customHeight="1">
      <c r="B101" s="57">
        <v>1513100</v>
      </c>
      <c r="C101" s="57">
        <v>3100</v>
      </c>
      <c r="D101" s="57"/>
      <c r="E101" s="54" t="s">
        <v>357</v>
      </c>
      <c r="F101" s="54"/>
      <c r="G101" s="25">
        <f>G102+G103</f>
        <v>202200</v>
      </c>
      <c r="H101" s="25">
        <f>H102+H103</f>
        <v>10000</v>
      </c>
      <c r="I101" s="25">
        <f>I102+I103</f>
        <v>212200</v>
      </c>
      <c r="J101" s="190"/>
    </row>
    <row r="102" spans="2:10" ht="156" customHeight="1">
      <c r="B102" s="175" t="s">
        <v>358</v>
      </c>
      <c r="C102" s="175" t="s">
        <v>126</v>
      </c>
      <c r="D102" s="175" t="s">
        <v>90</v>
      </c>
      <c r="E102" s="170" t="s">
        <v>167</v>
      </c>
      <c r="F102" s="80" t="s">
        <v>64</v>
      </c>
      <c r="G102" s="90">
        <v>202200</v>
      </c>
      <c r="H102" s="90"/>
      <c r="I102" s="85">
        <f>G102+H102</f>
        <v>202200</v>
      </c>
      <c r="J102" s="190"/>
    </row>
    <row r="103" spans="2:10" ht="171.75" customHeight="1">
      <c r="B103" s="175"/>
      <c r="C103" s="175"/>
      <c r="D103" s="175"/>
      <c r="E103" s="170"/>
      <c r="F103" s="80" t="s">
        <v>376</v>
      </c>
      <c r="G103" s="90"/>
      <c r="H103" s="90">
        <v>10000</v>
      </c>
      <c r="I103" s="85">
        <f>G103+H103</f>
        <v>10000</v>
      </c>
      <c r="J103" s="190"/>
    </row>
    <row r="104" spans="2:10" ht="229.5" customHeight="1">
      <c r="B104" s="53" t="s">
        <v>359</v>
      </c>
      <c r="C104" s="53" t="s">
        <v>127</v>
      </c>
      <c r="D104" s="53" t="s">
        <v>5</v>
      </c>
      <c r="E104" s="54" t="s">
        <v>168</v>
      </c>
      <c r="F104" s="54" t="s">
        <v>64</v>
      </c>
      <c r="G104" s="25">
        <v>1832454</v>
      </c>
      <c r="H104" s="25"/>
      <c r="I104" s="23">
        <f>G104+H104</f>
        <v>1832454</v>
      </c>
      <c r="J104" s="190"/>
    </row>
    <row r="105" spans="2:10" ht="73.5" customHeight="1">
      <c r="B105" s="53" t="s">
        <v>361</v>
      </c>
      <c r="C105" s="53" t="s">
        <v>360</v>
      </c>
      <c r="D105" s="53"/>
      <c r="E105" s="54" t="s">
        <v>362</v>
      </c>
      <c r="F105" s="54"/>
      <c r="G105" s="25">
        <f>G106+G107</f>
        <v>2459159</v>
      </c>
      <c r="H105" s="25">
        <f>H106+H107</f>
        <v>0</v>
      </c>
      <c r="I105" s="25">
        <f>I106+I107</f>
        <v>2459159</v>
      </c>
      <c r="J105" s="190"/>
    </row>
    <row r="106" spans="1:10" s="86" customFormat="1" ht="139.5" customHeight="1">
      <c r="A106" s="81"/>
      <c r="B106" s="82" t="s">
        <v>363</v>
      </c>
      <c r="C106" s="82" t="s">
        <v>124</v>
      </c>
      <c r="D106" s="82" t="s">
        <v>41</v>
      </c>
      <c r="E106" s="80" t="s">
        <v>40</v>
      </c>
      <c r="F106" s="80" t="s">
        <v>64</v>
      </c>
      <c r="G106" s="90">
        <v>1346729</v>
      </c>
      <c r="H106" s="90"/>
      <c r="I106" s="85">
        <f>G106+H106</f>
        <v>1346729</v>
      </c>
      <c r="J106" s="190"/>
    </row>
    <row r="107" spans="1:10" s="86" customFormat="1" ht="172.5" customHeight="1">
      <c r="A107" s="81"/>
      <c r="B107" s="82" t="s">
        <v>364</v>
      </c>
      <c r="C107" s="82" t="s">
        <v>128</v>
      </c>
      <c r="D107" s="82" t="s">
        <v>41</v>
      </c>
      <c r="E107" s="80" t="s">
        <v>169</v>
      </c>
      <c r="F107" s="80" t="s">
        <v>64</v>
      </c>
      <c r="G107" s="90">
        <f>863275+249155</f>
        <v>1112430</v>
      </c>
      <c r="H107" s="90"/>
      <c r="I107" s="85">
        <f>G107+H107</f>
        <v>1112430</v>
      </c>
      <c r="J107" s="190"/>
    </row>
    <row r="108" spans="1:10" s="86" customFormat="1" ht="172.5" customHeight="1">
      <c r="A108" s="81"/>
      <c r="B108" s="53" t="s">
        <v>366</v>
      </c>
      <c r="C108" s="53" t="s">
        <v>129</v>
      </c>
      <c r="D108" s="53" t="s">
        <v>90</v>
      </c>
      <c r="E108" s="54" t="s">
        <v>170</v>
      </c>
      <c r="F108" s="54" t="s">
        <v>64</v>
      </c>
      <c r="G108" s="25">
        <v>90000</v>
      </c>
      <c r="H108" s="25"/>
      <c r="I108" s="23">
        <f>G108+H108</f>
        <v>90000</v>
      </c>
      <c r="J108" s="190"/>
    </row>
    <row r="109" spans="1:10" s="86" customFormat="1" ht="115.5" customHeight="1">
      <c r="A109" s="81"/>
      <c r="B109" s="53" t="s">
        <v>365</v>
      </c>
      <c r="C109" s="53" t="s">
        <v>125</v>
      </c>
      <c r="D109" s="53" t="s">
        <v>77</v>
      </c>
      <c r="E109" s="54" t="s">
        <v>166</v>
      </c>
      <c r="F109" s="54" t="s">
        <v>61</v>
      </c>
      <c r="G109" s="25">
        <v>285600</v>
      </c>
      <c r="H109" s="25"/>
      <c r="I109" s="23">
        <f>G109+H109</f>
        <v>285600</v>
      </c>
      <c r="J109" s="190"/>
    </row>
    <row r="110" spans="1:10" s="86" customFormat="1" ht="67.5" customHeight="1">
      <c r="A110" s="81"/>
      <c r="B110" s="53" t="s">
        <v>367</v>
      </c>
      <c r="C110" s="53" t="s">
        <v>130</v>
      </c>
      <c r="D110" s="53" t="s">
        <v>10</v>
      </c>
      <c r="E110" s="54" t="s">
        <v>102</v>
      </c>
      <c r="F110" s="54"/>
      <c r="G110" s="25">
        <f>G111+G112</f>
        <v>0</v>
      </c>
      <c r="H110" s="25">
        <f>H111+H112</f>
        <v>857500</v>
      </c>
      <c r="I110" s="25">
        <f>I111+I112</f>
        <v>857500</v>
      </c>
      <c r="J110" s="190"/>
    </row>
    <row r="111" spans="1:10" s="86" customFormat="1" ht="133.5" customHeight="1">
      <c r="A111" s="81"/>
      <c r="B111" s="82" t="s">
        <v>420</v>
      </c>
      <c r="C111" s="82" t="s">
        <v>419</v>
      </c>
      <c r="D111" s="82" t="s">
        <v>10</v>
      </c>
      <c r="E111" s="80" t="s">
        <v>417</v>
      </c>
      <c r="F111" s="80" t="s">
        <v>376</v>
      </c>
      <c r="G111" s="90"/>
      <c r="H111" s="90">
        <v>257500</v>
      </c>
      <c r="I111" s="85">
        <f>G111+H111</f>
        <v>257500</v>
      </c>
      <c r="J111" s="190"/>
    </row>
    <row r="112" spans="1:10" s="86" customFormat="1" ht="187.5" customHeight="1">
      <c r="A112" s="81"/>
      <c r="B112" s="82" t="s">
        <v>422</v>
      </c>
      <c r="C112" s="82" t="s">
        <v>421</v>
      </c>
      <c r="D112" s="82" t="s">
        <v>10</v>
      </c>
      <c r="E112" s="80" t="s">
        <v>418</v>
      </c>
      <c r="F112" s="80" t="s">
        <v>376</v>
      </c>
      <c r="G112" s="90"/>
      <c r="H112" s="90">
        <v>600000</v>
      </c>
      <c r="I112" s="85">
        <f>G112+H112</f>
        <v>600000</v>
      </c>
      <c r="J112" s="190"/>
    </row>
    <row r="113" spans="1:10" s="11" customFormat="1" ht="70.5" customHeight="1">
      <c r="A113" s="1"/>
      <c r="B113" s="53" t="s">
        <v>368</v>
      </c>
      <c r="C113" s="53" t="s">
        <v>116</v>
      </c>
      <c r="D113" s="53" t="s">
        <v>10</v>
      </c>
      <c r="E113" s="54" t="s">
        <v>9</v>
      </c>
      <c r="F113" s="78"/>
      <c r="G113" s="25">
        <f>G114+G115</f>
        <v>5335530</v>
      </c>
      <c r="H113" s="25">
        <f>H114+H115</f>
        <v>0</v>
      </c>
      <c r="I113" s="25">
        <f>I114+I115</f>
        <v>5335530</v>
      </c>
      <c r="J113" s="190"/>
    </row>
    <row r="114" spans="1:10" s="86" customFormat="1" ht="162.75" customHeight="1">
      <c r="A114" s="81"/>
      <c r="B114" s="82" t="s">
        <v>369</v>
      </c>
      <c r="C114" s="82" t="s">
        <v>134</v>
      </c>
      <c r="D114" s="82" t="s">
        <v>10</v>
      </c>
      <c r="E114" s="83" t="s">
        <v>424</v>
      </c>
      <c r="F114" s="80" t="s">
        <v>64</v>
      </c>
      <c r="G114" s="90">
        <f>2263526+129000+193500</f>
        <v>2586026</v>
      </c>
      <c r="H114" s="90"/>
      <c r="I114" s="85">
        <f>G114+H114</f>
        <v>2586026</v>
      </c>
      <c r="J114" s="190"/>
    </row>
    <row r="115" spans="1:10" s="86" customFormat="1" ht="255.75" customHeight="1">
      <c r="A115" s="81"/>
      <c r="B115" s="82" t="s">
        <v>412</v>
      </c>
      <c r="C115" s="82" t="s">
        <v>410</v>
      </c>
      <c r="D115" s="82" t="s">
        <v>10</v>
      </c>
      <c r="E115" s="83" t="s">
        <v>409</v>
      </c>
      <c r="F115" s="80" t="s">
        <v>409</v>
      </c>
      <c r="G115" s="90">
        <v>2749504</v>
      </c>
      <c r="H115" s="90"/>
      <c r="I115" s="85">
        <f>G115+H115</f>
        <v>2749504</v>
      </c>
      <c r="J115" s="190"/>
    </row>
    <row r="116" spans="1:10" s="86" customFormat="1" ht="186.75" customHeight="1">
      <c r="A116" s="81"/>
      <c r="B116" s="53" t="s">
        <v>393</v>
      </c>
      <c r="C116" s="53" t="s">
        <v>256</v>
      </c>
      <c r="D116" s="53" t="s">
        <v>50</v>
      </c>
      <c r="E116" s="54" t="s">
        <v>179</v>
      </c>
      <c r="F116" s="52" t="s">
        <v>452</v>
      </c>
      <c r="G116" s="90"/>
      <c r="H116" s="90">
        <v>300000</v>
      </c>
      <c r="I116" s="85">
        <f>G116+H116</f>
        <v>300000</v>
      </c>
      <c r="J116" s="190"/>
    </row>
    <row r="117" spans="2:10" ht="93" customHeight="1">
      <c r="B117" s="53"/>
      <c r="C117" s="53"/>
      <c r="D117" s="53"/>
      <c r="E117" s="116" t="s">
        <v>43</v>
      </c>
      <c r="F117" s="52"/>
      <c r="G117" s="23">
        <f>G118+G119</f>
        <v>76700</v>
      </c>
      <c r="H117" s="23">
        <f>H118+H119</f>
        <v>0</v>
      </c>
      <c r="I117" s="23">
        <f>I118+I119</f>
        <v>76700</v>
      </c>
      <c r="J117" s="190"/>
    </row>
    <row r="118" spans="2:10" ht="181.5" customHeight="1">
      <c r="B118" s="57">
        <v>2010180</v>
      </c>
      <c r="C118" s="53" t="s">
        <v>56</v>
      </c>
      <c r="D118" s="57" t="s">
        <v>2</v>
      </c>
      <c r="E118" s="54" t="s">
        <v>135</v>
      </c>
      <c r="F118" s="52" t="s">
        <v>63</v>
      </c>
      <c r="G118" s="24">
        <v>21700</v>
      </c>
      <c r="H118" s="23"/>
      <c r="I118" s="23">
        <f>G118+H118</f>
        <v>21700</v>
      </c>
      <c r="J118" s="190"/>
    </row>
    <row r="119" spans="2:10" ht="116.25" customHeight="1">
      <c r="B119" s="57">
        <v>2013110</v>
      </c>
      <c r="C119" s="53" t="s">
        <v>186</v>
      </c>
      <c r="D119" s="57">
        <v>1040</v>
      </c>
      <c r="E119" s="54" t="s">
        <v>185</v>
      </c>
      <c r="F119" s="52"/>
      <c r="G119" s="24">
        <f>G120</f>
        <v>55000</v>
      </c>
      <c r="H119" s="24">
        <f>H120</f>
        <v>0</v>
      </c>
      <c r="I119" s="24">
        <f>I120</f>
        <v>55000</v>
      </c>
      <c r="J119" s="190"/>
    </row>
    <row r="120" spans="1:10" s="86" customFormat="1" ht="201" customHeight="1">
      <c r="A120" s="81"/>
      <c r="B120" s="82" t="s">
        <v>188</v>
      </c>
      <c r="C120" s="82" t="s">
        <v>187</v>
      </c>
      <c r="D120" s="82" t="s">
        <v>11</v>
      </c>
      <c r="E120" s="80" t="s">
        <v>171</v>
      </c>
      <c r="F120" s="83" t="s">
        <v>471</v>
      </c>
      <c r="G120" s="84">
        <v>55000</v>
      </c>
      <c r="H120" s="84"/>
      <c r="I120" s="85">
        <f>G120+H120</f>
        <v>55000</v>
      </c>
      <c r="J120" s="190"/>
    </row>
    <row r="121" spans="2:10" ht="114.75" customHeight="1">
      <c r="B121" s="53"/>
      <c r="C121" s="53"/>
      <c r="D121" s="53"/>
      <c r="E121" s="116" t="s">
        <v>44</v>
      </c>
      <c r="F121" s="52"/>
      <c r="G121" s="23">
        <f>G122+G123+G124+G125+G126+G127</f>
        <v>1690100</v>
      </c>
      <c r="H121" s="23">
        <f>H122+H123+H124+H125+H126+H127</f>
        <v>2287000</v>
      </c>
      <c r="I121" s="23">
        <f>I122+I123+I124+I125+I126+I127</f>
        <v>3977100</v>
      </c>
      <c r="J121" s="190"/>
    </row>
    <row r="122" spans="2:10" ht="168.75" customHeight="1">
      <c r="B122" s="154" t="s">
        <v>415</v>
      </c>
      <c r="C122" s="154" t="s">
        <v>56</v>
      </c>
      <c r="D122" s="185" t="s">
        <v>2</v>
      </c>
      <c r="E122" s="152" t="s">
        <v>8</v>
      </c>
      <c r="F122" s="52" t="s">
        <v>104</v>
      </c>
      <c r="G122" s="24">
        <v>30000</v>
      </c>
      <c r="H122" s="23"/>
      <c r="I122" s="23">
        <f aca="true" t="shared" si="3" ref="I122:I127">G122+H122</f>
        <v>30000</v>
      </c>
      <c r="J122" s="190"/>
    </row>
    <row r="123" spans="2:10" ht="237.75" customHeight="1">
      <c r="B123" s="154"/>
      <c r="C123" s="154"/>
      <c r="D123" s="185"/>
      <c r="E123" s="152"/>
      <c r="F123" s="52" t="s">
        <v>63</v>
      </c>
      <c r="G123" s="24">
        <v>10200</v>
      </c>
      <c r="H123" s="24"/>
      <c r="I123" s="23">
        <f t="shared" si="3"/>
        <v>10200</v>
      </c>
      <c r="J123" s="190"/>
    </row>
    <row r="124" spans="2:10" ht="243.75" customHeight="1">
      <c r="B124" s="53" t="s">
        <v>190</v>
      </c>
      <c r="C124" s="53" t="s">
        <v>189</v>
      </c>
      <c r="D124" s="53" t="s">
        <v>45</v>
      </c>
      <c r="E124" s="54" t="s">
        <v>172</v>
      </c>
      <c r="F124" s="52" t="s">
        <v>85</v>
      </c>
      <c r="G124" s="24">
        <v>1443500</v>
      </c>
      <c r="H124" s="24"/>
      <c r="I124" s="23">
        <f t="shared" si="3"/>
        <v>1443500</v>
      </c>
      <c r="J124" s="190"/>
    </row>
    <row r="125" spans="2:10" ht="306.75" customHeight="1">
      <c r="B125" s="53" t="s">
        <v>192</v>
      </c>
      <c r="C125" s="53" t="s">
        <v>191</v>
      </c>
      <c r="D125" s="53" t="s">
        <v>80</v>
      </c>
      <c r="E125" s="54" t="s">
        <v>81</v>
      </c>
      <c r="F125" s="52" t="s">
        <v>86</v>
      </c>
      <c r="G125" s="25">
        <v>199000</v>
      </c>
      <c r="H125" s="24">
        <v>460000</v>
      </c>
      <c r="I125" s="23">
        <f t="shared" si="3"/>
        <v>659000</v>
      </c>
      <c r="J125" s="190"/>
    </row>
    <row r="126" spans="2:10" ht="303.75" customHeight="1">
      <c r="B126" s="53" t="s">
        <v>194</v>
      </c>
      <c r="C126" s="53" t="s">
        <v>193</v>
      </c>
      <c r="D126" s="53" t="s">
        <v>82</v>
      </c>
      <c r="E126" s="54" t="s">
        <v>83</v>
      </c>
      <c r="F126" s="52" t="s">
        <v>86</v>
      </c>
      <c r="G126" s="25">
        <v>7400</v>
      </c>
      <c r="H126" s="25">
        <v>300000</v>
      </c>
      <c r="I126" s="23">
        <f t="shared" si="3"/>
        <v>307400</v>
      </c>
      <c r="J126" s="190"/>
    </row>
    <row r="127" spans="2:10" ht="198.75" customHeight="1">
      <c r="B127" s="53" t="s">
        <v>394</v>
      </c>
      <c r="C127" s="53" t="s">
        <v>256</v>
      </c>
      <c r="D127" s="53" t="s">
        <v>50</v>
      </c>
      <c r="E127" s="54" t="s">
        <v>179</v>
      </c>
      <c r="F127" s="52" t="s">
        <v>452</v>
      </c>
      <c r="G127" s="25"/>
      <c r="H127" s="25">
        <v>1527000</v>
      </c>
      <c r="I127" s="23">
        <f t="shared" si="3"/>
        <v>1527000</v>
      </c>
      <c r="J127" s="190"/>
    </row>
    <row r="128" spans="2:10" ht="129" customHeight="1">
      <c r="B128" s="53"/>
      <c r="C128" s="53"/>
      <c r="D128" s="53"/>
      <c r="E128" s="116" t="s">
        <v>46</v>
      </c>
      <c r="F128" s="52"/>
      <c r="G128" s="23">
        <f>G129+G130+G131+G132+G133+G134+G137+G139+G140+G141+G144+G145+G146+G147+G148+G149+G152+G154+G155+G156+G143+G142</f>
        <v>51539033</v>
      </c>
      <c r="H128" s="23">
        <f>H129+H130+H131+H132+H133+H134+H137+H139+H140+H141+H144+H145+H146+H147+H148+H149+H152+H154+H155+H156+H143+H142</f>
        <v>120472741</v>
      </c>
      <c r="I128" s="23">
        <f>I129+I130+I131+I132+I133+I134+I137+I139+I140+I141+I144+I145+I146+I147+I148+I149+I152+I154+I155+I156+I143+I142</f>
        <v>172011774</v>
      </c>
      <c r="J128" s="190"/>
    </row>
    <row r="129" spans="2:10" ht="153.75" customHeight="1">
      <c r="B129" s="154" t="s">
        <v>138</v>
      </c>
      <c r="C129" s="154" t="s">
        <v>56</v>
      </c>
      <c r="D129" s="185" t="s">
        <v>2</v>
      </c>
      <c r="E129" s="152" t="s">
        <v>135</v>
      </c>
      <c r="F129" s="52" t="s">
        <v>62</v>
      </c>
      <c r="G129" s="24">
        <v>40000</v>
      </c>
      <c r="H129" s="24"/>
      <c r="I129" s="23">
        <f>G129+H129</f>
        <v>40000</v>
      </c>
      <c r="J129" s="190"/>
    </row>
    <row r="130" spans="2:10" ht="193.5" customHeight="1">
      <c r="B130" s="154"/>
      <c r="C130" s="154"/>
      <c r="D130" s="185"/>
      <c r="E130" s="152"/>
      <c r="F130" s="52" t="s">
        <v>63</v>
      </c>
      <c r="G130" s="24">
        <v>46300</v>
      </c>
      <c r="H130" s="24"/>
      <c r="I130" s="23">
        <f aca="true" t="shared" si="4" ref="I130:I148">G130+H130</f>
        <v>46300</v>
      </c>
      <c r="J130" s="190"/>
    </row>
    <row r="131" spans="2:10" ht="249" customHeight="1">
      <c r="B131" s="154" t="s">
        <v>237</v>
      </c>
      <c r="C131" s="154" t="s">
        <v>125</v>
      </c>
      <c r="D131" s="154" t="s">
        <v>77</v>
      </c>
      <c r="E131" s="152" t="s">
        <v>78</v>
      </c>
      <c r="F131" s="54" t="s">
        <v>26</v>
      </c>
      <c r="G131" s="24">
        <v>350000</v>
      </c>
      <c r="H131" s="24"/>
      <c r="I131" s="23">
        <f t="shared" si="4"/>
        <v>350000</v>
      </c>
      <c r="J131" s="190"/>
    </row>
    <row r="132" spans="2:10" ht="114.75" customHeight="1">
      <c r="B132" s="154"/>
      <c r="C132" s="154"/>
      <c r="D132" s="154"/>
      <c r="E132" s="152"/>
      <c r="F132" s="54" t="s">
        <v>61</v>
      </c>
      <c r="G132" s="24">
        <v>14400</v>
      </c>
      <c r="H132" s="24"/>
      <c r="I132" s="23">
        <f t="shared" si="4"/>
        <v>14400</v>
      </c>
      <c r="J132" s="190"/>
    </row>
    <row r="133" spans="2:10" ht="246" customHeight="1">
      <c r="B133" s="53" t="s">
        <v>239</v>
      </c>
      <c r="C133" s="53" t="s">
        <v>238</v>
      </c>
      <c r="D133" s="53" t="s">
        <v>47</v>
      </c>
      <c r="E133" s="54" t="s">
        <v>173</v>
      </c>
      <c r="F133" s="52" t="s">
        <v>26</v>
      </c>
      <c r="G133" s="24">
        <v>1500000</v>
      </c>
      <c r="H133" s="24"/>
      <c r="I133" s="23">
        <f t="shared" si="4"/>
        <v>1500000</v>
      </c>
      <c r="J133" s="190"/>
    </row>
    <row r="134" spans="2:10" ht="119.25" customHeight="1">
      <c r="B134" s="53" t="s">
        <v>242</v>
      </c>
      <c r="C134" s="53" t="s">
        <v>241</v>
      </c>
      <c r="D134" s="53"/>
      <c r="E134" s="52" t="s">
        <v>240</v>
      </c>
      <c r="F134" s="52"/>
      <c r="G134" s="24">
        <f>G135+G136</f>
        <v>480000</v>
      </c>
      <c r="H134" s="24">
        <f>H135+H136</f>
        <v>50327958</v>
      </c>
      <c r="I134" s="24">
        <f>I135+I136</f>
        <v>50807958</v>
      </c>
      <c r="J134" s="188"/>
    </row>
    <row r="135" spans="1:10" s="86" customFormat="1" ht="261" customHeight="1">
      <c r="A135" s="81"/>
      <c r="B135" s="82" t="s">
        <v>245</v>
      </c>
      <c r="C135" s="82" t="s">
        <v>243</v>
      </c>
      <c r="D135" s="82" t="s">
        <v>47</v>
      </c>
      <c r="E135" s="80" t="s">
        <v>174</v>
      </c>
      <c r="F135" s="83" t="s">
        <v>26</v>
      </c>
      <c r="G135" s="84">
        <v>480000</v>
      </c>
      <c r="H135" s="84">
        <v>35327958</v>
      </c>
      <c r="I135" s="85">
        <f t="shared" si="4"/>
        <v>35807958</v>
      </c>
      <c r="J135" s="188"/>
    </row>
    <row r="136" spans="1:10" s="86" customFormat="1" ht="249" customHeight="1">
      <c r="A136" s="81"/>
      <c r="B136" s="82" t="s">
        <v>246</v>
      </c>
      <c r="C136" s="82" t="s">
        <v>244</v>
      </c>
      <c r="D136" s="82" t="s">
        <v>47</v>
      </c>
      <c r="E136" s="80" t="s">
        <v>48</v>
      </c>
      <c r="F136" s="87" t="s">
        <v>26</v>
      </c>
      <c r="G136" s="84"/>
      <c r="H136" s="84">
        <v>15000000</v>
      </c>
      <c r="I136" s="85">
        <f t="shared" si="4"/>
        <v>15000000</v>
      </c>
      <c r="J136" s="188"/>
    </row>
    <row r="137" spans="1:10" s="11" customFormat="1" ht="120" customHeight="1">
      <c r="A137" s="1"/>
      <c r="B137" s="53" t="s">
        <v>249</v>
      </c>
      <c r="C137" s="53" t="s">
        <v>248</v>
      </c>
      <c r="D137" s="53"/>
      <c r="E137" s="54" t="s">
        <v>247</v>
      </c>
      <c r="F137" s="55"/>
      <c r="G137" s="24">
        <f>G138</f>
        <v>3151000</v>
      </c>
      <c r="H137" s="24">
        <f>H138</f>
        <v>0</v>
      </c>
      <c r="I137" s="24">
        <f>I138</f>
        <v>3151000</v>
      </c>
      <c r="J137" s="188"/>
    </row>
    <row r="138" spans="1:10" s="86" customFormat="1" ht="246" customHeight="1">
      <c r="A138" s="81"/>
      <c r="B138" s="91" t="s">
        <v>251</v>
      </c>
      <c r="C138" s="91" t="s">
        <v>250</v>
      </c>
      <c r="D138" s="82" t="s">
        <v>15</v>
      </c>
      <c r="E138" s="80" t="s">
        <v>175</v>
      </c>
      <c r="F138" s="83" t="s">
        <v>26</v>
      </c>
      <c r="G138" s="84">
        <v>3151000</v>
      </c>
      <c r="H138" s="84"/>
      <c r="I138" s="85">
        <f t="shared" si="4"/>
        <v>3151000</v>
      </c>
      <c r="J138" s="188"/>
    </row>
    <row r="139" spans="2:10" ht="256.5" customHeight="1">
      <c r="B139" s="181" t="s">
        <v>252</v>
      </c>
      <c r="C139" s="181" t="s">
        <v>204</v>
      </c>
      <c r="D139" s="154" t="s">
        <v>15</v>
      </c>
      <c r="E139" s="163" t="s">
        <v>100</v>
      </c>
      <c r="F139" s="52" t="s">
        <v>26</v>
      </c>
      <c r="G139" s="24">
        <v>40180400</v>
      </c>
      <c r="H139" s="24">
        <v>33502200</v>
      </c>
      <c r="I139" s="23">
        <f t="shared" si="4"/>
        <v>73682600</v>
      </c>
      <c r="J139" s="188"/>
    </row>
    <row r="140" spans="2:10" ht="202.5" customHeight="1">
      <c r="B140" s="181"/>
      <c r="C140" s="181"/>
      <c r="D140" s="154"/>
      <c r="E140" s="163"/>
      <c r="F140" s="55" t="s">
        <v>69</v>
      </c>
      <c r="G140" s="24">
        <v>735000</v>
      </c>
      <c r="H140" s="24">
        <v>1432000</v>
      </c>
      <c r="I140" s="23">
        <f t="shared" si="4"/>
        <v>2167000</v>
      </c>
      <c r="J140" s="188"/>
    </row>
    <row r="141" spans="2:10" ht="222" customHeight="1">
      <c r="B141" s="56" t="s">
        <v>254</v>
      </c>
      <c r="C141" s="56" t="s">
        <v>253</v>
      </c>
      <c r="D141" s="53" t="s">
        <v>15</v>
      </c>
      <c r="E141" s="111" t="s">
        <v>176</v>
      </c>
      <c r="F141" s="52" t="s">
        <v>26</v>
      </c>
      <c r="G141" s="24"/>
      <c r="H141" s="24">
        <v>1000000</v>
      </c>
      <c r="I141" s="23">
        <f t="shared" si="4"/>
        <v>1000000</v>
      </c>
      <c r="J141" s="188"/>
    </row>
    <row r="142" spans="2:10" ht="222" customHeight="1">
      <c r="B142" s="56" t="s">
        <v>464</v>
      </c>
      <c r="C142" s="56" t="s">
        <v>213</v>
      </c>
      <c r="D142" s="53" t="s">
        <v>6</v>
      </c>
      <c r="E142" s="111" t="s">
        <v>177</v>
      </c>
      <c r="F142" s="52" t="s">
        <v>376</v>
      </c>
      <c r="G142" s="24"/>
      <c r="H142" s="24">
        <v>12774508</v>
      </c>
      <c r="I142" s="23">
        <f t="shared" si="4"/>
        <v>12774508</v>
      </c>
      <c r="J142" s="188"/>
    </row>
    <row r="143" spans="2:10" ht="252" customHeight="1">
      <c r="B143" s="56" t="s">
        <v>460</v>
      </c>
      <c r="C143" s="56" t="s">
        <v>461</v>
      </c>
      <c r="D143" s="53" t="s">
        <v>462</v>
      </c>
      <c r="E143" s="111" t="s">
        <v>463</v>
      </c>
      <c r="F143" s="52" t="s">
        <v>26</v>
      </c>
      <c r="G143" s="24">
        <v>185000</v>
      </c>
      <c r="H143" s="24"/>
      <c r="I143" s="23">
        <f t="shared" si="4"/>
        <v>185000</v>
      </c>
      <c r="J143" s="188"/>
    </row>
    <row r="144" spans="2:10" ht="272.25" customHeight="1">
      <c r="B144" s="53" t="s">
        <v>255</v>
      </c>
      <c r="C144" s="53" t="s">
        <v>195</v>
      </c>
      <c r="D144" s="53" t="s">
        <v>49</v>
      </c>
      <c r="E144" s="54" t="s">
        <v>178</v>
      </c>
      <c r="F144" s="52" t="s">
        <v>26</v>
      </c>
      <c r="G144" s="24">
        <v>1500000</v>
      </c>
      <c r="H144" s="24"/>
      <c r="I144" s="23">
        <f t="shared" si="4"/>
        <v>1500000</v>
      </c>
      <c r="J144" s="188"/>
    </row>
    <row r="145" spans="2:10" ht="242.25" customHeight="1">
      <c r="B145" s="53" t="s">
        <v>257</v>
      </c>
      <c r="C145" s="53" t="s">
        <v>256</v>
      </c>
      <c r="D145" s="53" t="s">
        <v>50</v>
      </c>
      <c r="E145" s="54" t="s">
        <v>179</v>
      </c>
      <c r="F145" s="52" t="s">
        <v>26</v>
      </c>
      <c r="G145" s="24">
        <v>1000000</v>
      </c>
      <c r="H145" s="24"/>
      <c r="I145" s="23">
        <f t="shared" si="4"/>
        <v>1000000</v>
      </c>
      <c r="J145" s="188"/>
    </row>
    <row r="146" spans="2:10" ht="258" customHeight="1">
      <c r="B146" s="154" t="s">
        <v>258</v>
      </c>
      <c r="C146" s="154" t="s">
        <v>208</v>
      </c>
      <c r="D146" s="154" t="s">
        <v>6</v>
      </c>
      <c r="E146" s="152" t="s">
        <v>153</v>
      </c>
      <c r="F146" s="52" t="s">
        <v>26</v>
      </c>
      <c r="G146" s="24"/>
      <c r="H146" s="24">
        <f>15461900+2000000</f>
        <v>17461900</v>
      </c>
      <c r="I146" s="23">
        <f t="shared" si="4"/>
        <v>17461900</v>
      </c>
      <c r="J146" s="188"/>
    </row>
    <row r="147" spans="2:10" ht="249" customHeight="1">
      <c r="B147" s="154"/>
      <c r="C147" s="154"/>
      <c r="D147" s="154"/>
      <c r="E147" s="152"/>
      <c r="F147" s="55" t="s">
        <v>69</v>
      </c>
      <c r="G147" s="24"/>
      <c r="H147" s="24">
        <f>5000000-2000000</f>
        <v>3000000</v>
      </c>
      <c r="I147" s="23">
        <f t="shared" si="4"/>
        <v>3000000</v>
      </c>
      <c r="J147" s="188"/>
    </row>
    <row r="148" spans="2:10" ht="187.5" customHeight="1">
      <c r="B148" s="53" t="s">
        <v>260</v>
      </c>
      <c r="C148" s="53" t="s">
        <v>259</v>
      </c>
      <c r="D148" s="53" t="s">
        <v>33</v>
      </c>
      <c r="E148" s="54" t="s">
        <v>32</v>
      </c>
      <c r="F148" s="55" t="s">
        <v>69</v>
      </c>
      <c r="G148" s="24">
        <v>199733</v>
      </c>
      <c r="H148" s="24"/>
      <c r="I148" s="23">
        <f t="shared" si="4"/>
        <v>199733</v>
      </c>
      <c r="J148" s="188"/>
    </row>
    <row r="149" spans="2:10" ht="84.75" customHeight="1">
      <c r="B149" s="53" t="s">
        <v>261</v>
      </c>
      <c r="C149" s="53" t="s">
        <v>197</v>
      </c>
      <c r="D149" s="53" t="s">
        <v>25</v>
      </c>
      <c r="E149" s="54" t="s">
        <v>13</v>
      </c>
      <c r="F149" s="55"/>
      <c r="G149" s="24">
        <f>G150+G151</f>
        <v>1907200</v>
      </c>
      <c r="H149" s="24">
        <f>H150+H151</f>
        <v>0</v>
      </c>
      <c r="I149" s="24">
        <f>I150+I151</f>
        <v>1907200</v>
      </c>
      <c r="J149" s="188"/>
    </row>
    <row r="150" spans="1:10" s="86" customFormat="1" ht="333" customHeight="1">
      <c r="A150" s="81"/>
      <c r="B150" s="91" t="s">
        <v>387</v>
      </c>
      <c r="C150" s="91" t="s">
        <v>206</v>
      </c>
      <c r="D150" s="82" t="s">
        <v>25</v>
      </c>
      <c r="E150" s="104" t="s">
        <v>436</v>
      </c>
      <c r="F150" s="87" t="s">
        <v>76</v>
      </c>
      <c r="G150" s="84">
        <v>285000</v>
      </c>
      <c r="H150" s="84"/>
      <c r="I150" s="85">
        <f>G150+H150</f>
        <v>285000</v>
      </c>
      <c r="J150" s="188"/>
    </row>
    <row r="151" spans="1:10" s="86" customFormat="1" ht="273.75" customHeight="1">
      <c r="A151" s="81"/>
      <c r="B151" s="91" t="s">
        <v>263</v>
      </c>
      <c r="C151" s="91" t="s">
        <v>262</v>
      </c>
      <c r="D151" s="82" t="s">
        <v>25</v>
      </c>
      <c r="E151" s="104" t="s">
        <v>437</v>
      </c>
      <c r="F151" s="83" t="s">
        <v>26</v>
      </c>
      <c r="G151" s="84">
        <v>1622200</v>
      </c>
      <c r="H151" s="84"/>
      <c r="I151" s="85">
        <f>G151+H151</f>
        <v>1622200</v>
      </c>
      <c r="J151" s="188"/>
    </row>
    <row r="152" spans="1:10" s="86" customFormat="1" ht="53.25" customHeight="1">
      <c r="A152" s="81"/>
      <c r="B152" s="91" t="s">
        <v>264</v>
      </c>
      <c r="C152" s="91" t="s">
        <v>199</v>
      </c>
      <c r="D152" s="82" t="s">
        <v>56</v>
      </c>
      <c r="E152" s="54" t="s">
        <v>57</v>
      </c>
      <c r="F152" s="83"/>
      <c r="G152" s="84">
        <f>G153</f>
        <v>250000</v>
      </c>
      <c r="H152" s="84">
        <f>H153</f>
        <v>1730000</v>
      </c>
      <c r="I152" s="84">
        <f>I153</f>
        <v>1980000</v>
      </c>
      <c r="J152" s="188"/>
    </row>
    <row r="153" spans="1:10" s="86" customFormat="1" ht="247.5" customHeight="1">
      <c r="A153" s="81"/>
      <c r="B153" s="82" t="s">
        <v>391</v>
      </c>
      <c r="C153" s="82" t="s">
        <v>370</v>
      </c>
      <c r="D153" s="82" t="s">
        <v>56</v>
      </c>
      <c r="E153" s="104" t="s">
        <v>448</v>
      </c>
      <c r="F153" s="87" t="s">
        <v>26</v>
      </c>
      <c r="G153" s="90">
        <v>250000</v>
      </c>
      <c r="H153" s="84">
        <v>1730000</v>
      </c>
      <c r="I153" s="85">
        <f>G153+H153</f>
        <v>1980000</v>
      </c>
      <c r="J153" s="188"/>
    </row>
    <row r="154" spans="2:10" ht="219" customHeight="1">
      <c r="B154" s="53" t="s">
        <v>265</v>
      </c>
      <c r="C154" s="53" t="s">
        <v>226</v>
      </c>
      <c r="D154" s="53" t="s">
        <v>52</v>
      </c>
      <c r="E154" s="54" t="s">
        <v>51</v>
      </c>
      <c r="F154" s="55" t="s">
        <v>69</v>
      </c>
      <c r="G154" s="24"/>
      <c r="H154" s="24">
        <v>1040000</v>
      </c>
      <c r="I154" s="23">
        <f>G154+H154</f>
        <v>1040000</v>
      </c>
      <c r="J154" s="188"/>
    </row>
    <row r="155" spans="2:10" ht="198" customHeight="1">
      <c r="B155" s="53" t="s">
        <v>266</v>
      </c>
      <c r="C155" s="53" t="s">
        <v>228</v>
      </c>
      <c r="D155" s="53" t="s">
        <v>33</v>
      </c>
      <c r="E155" s="54" t="s">
        <v>32</v>
      </c>
      <c r="F155" s="55" t="s">
        <v>69</v>
      </c>
      <c r="G155" s="24"/>
      <c r="H155" s="24">
        <v>308267</v>
      </c>
      <c r="I155" s="23">
        <f>G155+H155</f>
        <v>308267</v>
      </c>
      <c r="J155" s="188"/>
    </row>
    <row r="156" spans="2:10" ht="114.75" customHeight="1">
      <c r="B156" s="53" t="s">
        <v>408</v>
      </c>
      <c r="C156" s="53" t="s">
        <v>397</v>
      </c>
      <c r="D156" s="53"/>
      <c r="E156" s="54" t="s">
        <v>396</v>
      </c>
      <c r="F156" s="55"/>
      <c r="G156" s="24">
        <f>G157</f>
        <v>0</v>
      </c>
      <c r="H156" s="24">
        <f>H157</f>
        <v>-2104092</v>
      </c>
      <c r="I156" s="24">
        <f>I157</f>
        <v>-2104092</v>
      </c>
      <c r="J156" s="188"/>
    </row>
    <row r="157" spans="1:10" s="86" customFormat="1" ht="258" customHeight="1">
      <c r="A157" s="81"/>
      <c r="B157" s="105" t="s">
        <v>401</v>
      </c>
      <c r="C157" s="105" t="s">
        <v>403</v>
      </c>
      <c r="D157" s="105" t="s">
        <v>6</v>
      </c>
      <c r="E157" s="106" t="s">
        <v>402</v>
      </c>
      <c r="F157" s="104" t="s">
        <v>26</v>
      </c>
      <c r="G157" s="107"/>
      <c r="H157" s="107">
        <v>-2104092</v>
      </c>
      <c r="I157" s="108">
        <f>G157+H157</f>
        <v>-2104092</v>
      </c>
      <c r="J157" s="188"/>
    </row>
    <row r="158" spans="2:10" ht="118.5" customHeight="1">
      <c r="B158" s="115"/>
      <c r="C158" s="115"/>
      <c r="D158" s="115"/>
      <c r="E158" s="116" t="s">
        <v>101</v>
      </c>
      <c r="F158" s="118"/>
      <c r="G158" s="23">
        <f>G159+G160+G162+G161</f>
        <v>766000</v>
      </c>
      <c r="H158" s="23">
        <f>H159+H160+H162+H161</f>
        <v>50000</v>
      </c>
      <c r="I158" s="23">
        <f>I159+I160+I162+I161</f>
        <v>816000</v>
      </c>
      <c r="J158" s="188"/>
    </row>
    <row r="159" spans="2:10" ht="231.75" customHeight="1">
      <c r="B159" s="53" t="s">
        <v>139</v>
      </c>
      <c r="C159" s="53" t="s">
        <v>56</v>
      </c>
      <c r="D159" s="53" t="s">
        <v>2</v>
      </c>
      <c r="E159" s="54" t="s">
        <v>135</v>
      </c>
      <c r="F159" s="52" t="s">
        <v>63</v>
      </c>
      <c r="G159" s="24">
        <v>81000</v>
      </c>
      <c r="H159" s="24"/>
      <c r="I159" s="23">
        <f>G159+H159</f>
        <v>81000</v>
      </c>
      <c r="J159" s="188"/>
    </row>
    <row r="160" spans="2:10" ht="365.25" customHeight="1">
      <c r="B160" s="53" t="s">
        <v>196</v>
      </c>
      <c r="C160" s="53" t="s">
        <v>195</v>
      </c>
      <c r="D160" s="53" t="s">
        <v>49</v>
      </c>
      <c r="E160" s="54" t="s">
        <v>178</v>
      </c>
      <c r="F160" s="55" t="s">
        <v>105</v>
      </c>
      <c r="G160" s="24">
        <v>28000</v>
      </c>
      <c r="H160" s="24">
        <v>50000</v>
      </c>
      <c r="I160" s="23">
        <f>G160+H160</f>
        <v>78000</v>
      </c>
      <c r="J160" s="188"/>
    </row>
    <row r="161" spans="2:10" ht="227.25" customHeight="1">
      <c r="B161" s="53" t="s">
        <v>373</v>
      </c>
      <c r="C161" s="53" t="s">
        <v>328</v>
      </c>
      <c r="D161" s="53" t="s">
        <v>7</v>
      </c>
      <c r="E161" s="54" t="s">
        <v>152</v>
      </c>
      <c r="F161" s="52" t="s">
        <v>374</v>
      </c>
      <c r="G161" s="24">
        <v>227000</v>
      </c>
      <c r="H161" s="24"/>
      <c r="I161" s="23">
        <f>G161+H161</f>
        <v>227000</v>
      </c>
      <c r="J161" s="188"/>
    </row>
    <row r="162" spans="2:10" ht="74.25" customHeight="1">
      <c r="B162" s="53" t="s">
        <v>198</v>
      </c>
      <c r="C162" s="53" t="s">
        <v>197</v>
      </c>
      <c r="D162" s="53" t="s">
        <v>25</v>
      </c>
      <c r="E162" s="54" t="s">
        <v>13</v>
      </c>
      <c r="F162" s="55"/>
      <c r="G162" s="24">
        <f>G163</f>
        <v>430000</v>
      </c>
      <c r="H162" s="24">
        <f>H163</f>
        <v>0</v>
      </c>
      <c r="I162" s="24">
        <f>I163</f>
        <v>430000</v>
      </c>
      <c r="J162" s="188"/>
    </row>
    <row r="163" spans="1:10" s="86" customFormat="1" ht="335.25" customHeight="1">
      <c r="A163" s="81"/>
      <c r="B163" s="82" t="s">
        <v>388</v>
      </c>
      <c r="C163" s="82" t="s">
        <v>231</v>
      </c>
      <c r="D163" s="82" t="s">
        <v>25</v>
      </c>
      <c r="E163" s="104" t="s">
        <v>438</v>
      </c>
      <c r="F163" s="87" t="s">
        <v>105</v>
      </c>
      <c r="G163" s="84">
        <v>430000</v>
      </c>
      <c r="H163" s="84"/>
      <c r="I163" s="85">
        <f>G163+H163</f>
        <v>430000</v>
      </c>
      <c r="J163" s="188"/>
    </row>
    <row r="164" spans="2:10" ht="139.5" customHeight="1">
      <c r="B164" s="53"/>
      <c r="C164" s="53"/>
      <c r="D164" s="53"/>
      <c r="E164" s="116" t="s">
        <v>108</v>
      </c>
      <c r="F164" s="55"/>
      <c r="G164" s="23">
        <f>SUM(G165)</f>
        <v>14500</v>
      </c>
      <c r="H164" s="24">
        <f>SUM(H165)</f>
        <v>0</v>
      </c>
      <c r="I164" s="23">
        <f>SUM(I165)</f>
        <v>14500</v>
      </c>
      <c r="J164" s="188"/>
    </row>
    <row r="165" spans="2:10" ht="192.75" customHeight="1">
      <c r="B165" s="56" t="s">
        <v>140</v>
      </c>
      <c r="C165" s="56" t="s">
        <v>56</v>
      </c>
      <c r="D165" s="57" t="s">
        <v>2</v>
      </c>
      <c r="E165" s="54" t="s">
        <v>135</v>
      </c>
      <c r="F165" s="52" t="s">
        <v>63</v>
      </c>
      <c r="G165" s="24">
        <v>14500</v>
      </c>
      <c r="H165" s="24"/>
      <c r="I165" s="23">
        <f>SUM(G165:H165)</f>
        <v>14500</v>
      </c>
      <c r="J165" s="188"/>
    </row>
    <row r="166" spans="1:10" s="8" customFormat="1" ht="153.75" customHeight="1">
      <c r="A166" s="7"/>
      <c r="B166" s="115"/>
      <c r="C166" s="115"/>
      <c r="D166" s="115"/>
      <c r="E166" s="116" t="s">
        <v>53</v>
      </c>
      <c r="F166" s="118"/>
      <c r="G166" s="23">
        <f>G167+G168+G169+G170+G171+G172+G174+G176+G177+G178+G181+G185+G186</f>
        <v>50738000</v>
      </c>
      <c r="H166" s="23">
        <f>H167+H168+H169+H170+H171+H172+H174+H176+H177+H178+H181+H185+H186</f>
        <v>178613001</v>
      </c>
      <c r="I166" s="23">
        <f>I167+I168+I169+I170+I171+I172+I174+I176+I177+I178+I181+I185+I186</f>
        <v>229351001</v>
      </c>
      <c r="J166" s="188"/>
    </row>
    <row r="167" spans="2:10" ht="141" customHeight="1">
      <c r="B167" s="56" t="s">
        <v>141</v>
      </c>
      <c r="C167" s="56" t="s">
        <v>56</v>
      </c>
      <c r="D167" s="57" t="s">
        <v>2</v>
      </c>
      <c r="E167" s="54" t="s">
        <v>135</v>
      </c>
      <c r="F167" s="52" t="s">
        <v>104</v>
      </c>
      <c r="G167" s="24"/>
      <c r="H167" s="24">
        <v>10000</v>
      </c>
      <c r="I167" s="23">
        <f>G167+H167</f>
        <v>10000</v>
      </c>
      <c r="J167" s="188"/>
    </row>
    <row r="168" spans="2:10" ht="369.75" customHeight="1">
      <c r="B168" s="56" t="s">
        <v>211</v>
      </c>
      <c r="C168" s="56" t="s">
        <v>112</v>
      </c>
      <c r="D168" s="53" t="s">
        <v>35</v>
      </c>
      <c r="E168" s="54" t="s">
        <v>159</v>
      </c>
      <c r="F168" s="58" t="s">
        <v>84</v>
      </c>
      <c r="G168" s="24"/>
      <c r="H168" s="24">
        <v>5000000</v>
      </c>
      <c r="I168" s="23">
        <f aca="true" t="shared" si="5" ref="I168:I186">G168+H168</f>
        <v>5000000</v>
      </c>
      <c r="J168" s="188"/>
    </row>
    <row r="169" spans="2:10" ht="264" customHeight="1">
      <c r="B169" s="53" t="s">
        <v>212</v>
      </c>
      <c r="C169" s="53" t="s">
        <v>204</v>
      </c>
      <c r="D169" s="53" t="s">
        <v>15</v>
      </c>
      <c r="E169" s="54" t="s">
        <v>14</v>
      </c>
      <c r="F169" s="58" t="s">
        <v>26</v>
      </c>
      <c r="G169" s="24">
        <v>37238000</v>
      </c>
      <c r="H169" s="24">
        <v>62165698</v>
      </c>
      <c r="I169" s="23">
        <f t="shared" si="5"/>
        <v>99403698</v>
      </c>
      <c r="J169" s="188"/>
    </row>
    <row r="170" spans="2:10" ht="156" customHeight="1">
      <c r="B170" s="165" t="s">
        <v>214</v>
      </c>
      <c r="C170" s="165" t="s">
        <v>213</v>
      </c>
      <c r="D170" s="154" t="s">
        <v>6</v>
      </c>
      <c r="E170" s="152" t="s">
        <v>177</v>
      </c>
      <c r="F170" s="58" t="s">
        <v>376</v>
      </c>
      <c r="G170" s="24"/>
      <c r="H170" s="24">
        <f>81158102-10000000-300000+2000000</f>
        <v>72858102</v>
      </c>
      <c r="I170" s="23">
        <f t="shared" si="5"/>
        <v>72858102</v>
      </c>
      <c r="J170" s="188"/>
    </row>
    <row r="171" spans="1:10" s="101" customFormat="1" ht="198.75" customHeight="1">
      <c r="A171" s="100"/>
      <c r="B171" s="165"/>
      <c r="C171" s="165"/>
      <c r="D171" s="154"/>
      <c r="E171" s="152"/>
      <c r="F171" s="58" t="s">
        <v>69</v>
      </c>
      <c r="G171" s="102"/>
      <c r="H171" s="102">
        <v>8300000</v>
      </c>
      <c r="I171" s="103">
        <f t="shared" si="5"/>
        <v>8300000</v>
      </c>
      <c r="J171" s="188"/>
    </row>
    <row r="172" spans="2:10" ht="105.75" customHeight="1">
      <c r="B172" s="53" t="s">
        <v>217</v>
      </c>
      <c r="C172" s="53" t="s">
        <v>216</v>
      </c>
      <c r="D172" s="53"/>
      <c r="E172" s="54" t="s">
        <v>215</v>
      </c>
      <c r="F172" s="58"/>
      <c r="G172" s="24">
        <f>G173</f>
        <v>0</v>
      </c>
      <c r="H172" s="24">
        <f>H173</f>
        <v>10000000</v>
      </c>
      <c r="I172" s="24">
        <f>I173</f>
        <v>10000000</v>
      </c>
      <c r="J172" s="188"/>
    </row>
    <row r="173" spans="1:10" s="86" customFormat="1" ht="131.25" customHeight="1">
      <c r="A173" s="81"/>
      <c r="B173" s="82" t="s">
        <v>219</v>
      </c>
      <c r="C173" s="82" t="s">
        <v>218</v>
      </c>
      <c r="D173" s="82" t="s">
        <v>5</v>
      </c>
      <c r="E173" s="80" t="s">
        <v>103</v>
      </c>
      <c r="F173" s="83" t="s">
        <v>376</v>
      </c>
      <c r="G173" s="84"/>
      <c r="H173" s="84">
        <v>10000000</v>
      </c>
      <c r="I173" s="85">
        <f t="shared" si="5"/>
        <v>10000000</v>
      </c>
      <c r="J173" s="188"/>
    </row>
    <row r="174" spans="1:10" s="11" customFormat="1" ht="101.25" customHeight="1">
      <c r="A174" s="1"/>
      <c r="B174" s="53" t="s">
        <v>222</v>
      </c>
      <c r="C174" s="53" t="s">
        <v>221</v>
      </c>
      <c r="D174" s="53"/>
      <c r="E174" s="54" t="s">
        <v>220</v>
      </c>
      <c r="F174" s="77"/>
      <c r="G174" s="24">
        <f>G175</f>
        <v>0</v>
      </c>
      <c r="H174" s="24">
        <f>H175</f>
        <v>108100</v>
      </c>
      <c r="I174" s="24">
        <f>I175</f>
        <v>108100</v>
      </c>
      <c r="J174" s="188"/>
    </row>
    <row r="175" spans="1:10" s="86" customFormat="1" ht="171.75" customHeight="1">
      <c r="A175" s="81"/>
      <c r="B175" s="82" t="s">
        <v>224</v>
      </c>
      <c r="C175" s="82" t="s">
        <v>223</v>
      </c>
      <c r="D175" s="82" t="s">
        <v>16</v>
      </c>
      <c r="E175" s="80" t="s">
        <v>180</v>
      </c>
      <c r="F175" s="92" t="s">
        <v>376</v>
      </c>
      <c r="G175" s="84"/>
      <c r="H175" s="84">
        <v>108100</v>
      </c>
      <c r="I175" s="85">
        <f t="shared" si="5"/>
        <v>108100</v>
      </c>
      <c r="J175" s="188"/>
    </row>
    <row r="176" spans="2:10" ht="202.5" customHeight="1">
      <c r="B176" s="53" t="s">
        <v>395</v>
      </c>
      <c r="C176" s="53" t="s">
        <v>256</v>
      </c>
      <c r="D176" s="53" t="s">
        <v>50</v>
      </c>
      <c r="E176" s="54" t="s">
        <v>179</v>
      </c>
      <c r="F176" s="52" t="s">
        <v>452</v>
      </c>
      <c r="G176" s="24"/>
      <c r="H176" s="24">
        <v>16524000</v>
      </c>
      <c r="I176" s="23">
        <f t="shared" si="5"/>
        <v>16524000</v>
      </c>
      <c r="J176" s="188"/>
    </row>
    <row r="177" spans="2:10" ht="243.75" customHeight="1">
      <c r="B177" s="53" t="s">
        <v>225</v>
      </c>
      <c r="C177" s="53" t="s">
        <v>208</v>
      </c>
      <c r="D177" s="53" t="s">
        <v>6</v>
      </c>
      <c r="E177" s="54" t="s">
        <v>153</v>
      </c>
      <c r="F177" s="58" t="s">
        <v>92</v>
      </c>
      <c r="G177" s="24"/>
      <c r="H177" s="24">
        <v>13700000</v>
      </c>
      <c r="I177" s="23">
        <f t="shared" si="5"/>
        <v>13700000</v>
      </c>
      <c r="J177" s="188"/>
    </row>
    <row r="178" spans="2:10" ht="99.75" customHeight="1">
      <c r="B178" s="53" t="s">
        <v>398</v>
      </c>
      <c r="C178" s="53" t="s">
        <v>397</v>
      </c>
      <c r="D178" s="53"/>
      <c r="E178" s="54" t="s">
        <v>396</v>
      </c>
      <c r="F178" s="58"/>
      <c r="G178" s="24">
        <f>G179+G180</f>
        <v>12000000</v>
      </c>
      <c r="H178" s="24">
        <f>H179+H180</f>
        <v>-12000000</v>
      </c>
      <c r="I178" s="24">
        <f>I179+I180</f>
        <v>0</v>
      </c>
      <c r="J178" s="188"/>
    </row>
    <row r="179" spans="1:10" s="86" customFormat="1" ht="225.75" customHeight="1">
      <c r="A179" s="81"/>
      <c r="B179" s="82" t="s">
        <v>378</v>
      </c>
      <c r="C179" s="82" t="s">
        <v>379</v>
      </c>
      <c r="D179" s="82" t="s">
        <v>6</v>
      </c>
      <c r="E179" s="80" t="s">
        <v>377</v>
      </c>
      <c r="F179" s="92" t="s">
        <v>92</v>
      </c>
      <c r="G179" s="84">
        <v>12000000</v>
      </c>
      <c r="H179" s="84"/>
      <c r="I179" s="85">
        <f t="shared" si="5"/>
        <v>12000000</v>
      </c>
      <c r="J179" s="188"/>
    </row>
    <row r="180" spans="1:10" s="86" customFormat="1" ht="225.75" customHeight="1">
      <c r="A180" s="81"/>
      <c r="B180" s="105" t="s">
        <v>404</v>
      </c>
      <c r="C180" s="105" t="s">
        <v>403</v>
      </c>
      <c r="D180" s="105" t="s">
        <v>6</v>
      </c>
      <c r="E180" s="106" t="s">
        <v>402</v>
      </c>
      <c r="F180" s="104" t="s">
        <v>26</v>
      </c>
      <c r="G180" s="107"/>
      <c r="H180" s="107">
        <v>-12000000</v>
      </c>
      <c r="I180" s="107">
        <f>G180+H180</f>
        <v>-12000000</v>
      </c>
      <c r="J180" s="188"/>
    </row>
    <row r="181" spans="2:10" ht="141.75" customHeight="1">
      <c r="B181" s="53" t="s">
        <v>236</v>
      </c>
      <c r="C181" s="53" t="s">
        <v>235</v>
      </c>
      <c r="D181" s="53"/>
      <c r="E181" s="54" t="s">
        <v>234</v>
      </c>
      <c r="F181" s="77"/>
      <c r="G181" s="24">
        <f>G182++G183+G184</f>
        <v>1500000</v>
      </c>
      <c r="H181" s="24">
        <f>H182++H183+H184</f>
        <v>1431</v>
      </c>
      <c r="I181" s="24">
        <f>I182++I183+I184</f>
        <v>1501431</v>
      </c>
      <c r="J181" s="188"/>
    </row>
    <row r="182" spans="1:10" s="86" customFormat="1" ht="155.25" customHeight="1">
      <c r="A182" s="81"/>
      <c r="B182" s="82" t="s">
        <v>380</v>
      </c>
      <c r="C182" s="82" t="s">
        <v>381</v>
      </c>
      <c r="D182" s="82" t="s">
        <v>5</v>
      </c>
      <c r="E182" s="112" t="s">
        <v>382</v>
      </c>
      <c r="F182" s="92" t="s">
        <v>54</v>
      </c>
      <c r="G182" s="84">
        <v>1415100</v>
      </c>
      <c r="H182" s="84">
        <v>541462</v>
      </c>
      <c r="I182" s="85">
        <f>SUM(G182:H182)</f>
        <v>1956562</v>
      </c>
      <c r="J182" s="188"/>
    </row>
    <row r="183" spans="1:10" s="86" customFormat="1" ht="155.25" customHeight="1">
      <c r="A183" s="81"/>
      <c r="B183" s="105" t="s">
        <v>406</v>
      </c>
      <c r="C183" s="105" t="s">
        <v>407</v>
      </c>
      <c r="D183" s="105" t="s">
        <v>5</v>
      </c>
      <c r="E183" s="113" t="s">
        <v>405</v>
      </c>
      <c r="F183" s="109" t="s">
        <v>54</v>
      </c>
      <c r="G183" s="107"/>
      <c r="H183" s="107">
        <v>-572519</v>
      </c>
      <c r="I183" s="108">
        <f>G183+H183</f>
        <v>-572519</v>
      </c>
      <c r="J183" s="188"/>
    </row>
    <row r="184" spans="1:10" s="86" customFormat="1" ht="177.75" customHeight="1">
      <c r="A184" s="81"/>
      <c r="B184" s="82" t="s">
        <v>399</v>
      </c>
      <c r="C184" s="82" t="s">
        <v>400</v>
      </c>
      <c r="D184" s="82" t="s">
        <v>5</v>
      </c>
      <c r="E184" s="80" t="s">
        <v>55</v>
      </c>
      <c r="F184" s="92" t="s">
        <v>54</v>
      </c>
      <c r="G184" s="84">
        <v>84900</v>
      </c>
      <c r="H184" s="84">
        <v>32488</v>
      </c>
      <c r="I184" s="85">
        <f>G184+H184</f>
        <v>117388</v>
      </c>
      <c r="J184" s="188"/>
    </row>
    <row r="185" spans="2:10" ht="207" customHeight="1">
      <c r="B185" s="56" t="s">
        <v>229</v>
      </c>
      <c r="C185" s="56" t="s">
        <v>226</v>
      </c>
      <c r="D185" s="53" t="s">
        <v>52</v>
      </c>
      <c r="E185" s="54" t="s">
        <v>51</v>
      </c>
      <c r="F185" s="58" t="s">
        <v>69</v>
      </c>
      <c r="G185" s="24"/>
      <c r="H185" s="24">
        <v>1230670</v>
      </c>
      <c r="I185" s="23">
        <f t="shared" si="5"/>
        <v>1230670</v>
      </c>
      <c r="J185" s="188"/>
    </row>
    <row r="186" spans="2:10" ht="192" customHeight="1">
      <c r="B186" s="53" t="s">
        <v>230</v>
      </c>
      <c r="C186" s="53" t="s">
        <v>227</v>
      </c>
      <c r="D186" s="53" t="s">
        <v>94</v>
      </c>
      <c r="E186" s="54" t="s">
        <v>93</v>
      </c>
      <c r="F186" s="55" t="s">
        <v>69</v>
      </c>
      <c r="G186" s="24"/>
      <c r="H186" s="24">
        <v>715000</v>
      </c>
      <c r="I186" s="23">
        <f t="shared" si="5"/>
        <v>715000</v>
      </c>
      <c r="J186" s="188"/>
    </row>
    <row r="187" spans="2:10" ht="108" customHeight="1">
      <c r="B187" s="53"/>
      <c r="C187" s="53"/>
      <c r="D187" s="53"/>
      <c r="E187" s="116" t="s">
        <v>98</v>
      </c>
      <c r="F187" s="58"/>
      <c r="G187" s="23">
        <f>G188+G189+G190+G192</f>
        <v>307700</v>
      </c>
      <c r="H187" s="23">
        <f>H188+H189+H190+H192</f>
        <v>342830</v>
      </c>
      <c r="I187" s="23">
        <f>I188+I189+I190+I192</f>
        <v>650530</v>
      </c>
      <c r="J187" s="188"/>
    </row>
    <row r="188" spans="2:10" ht="180" customHeight="1">
      <c r="B188" s="154" t="s">
        <v>142</v>
      </c>
      <c r="C188" s="154" t="s">
        <v>56</v>
      </c>
      <c r="D188" s="154" t="s">
        <v>2</v>
      </c>
      <c r="E188" s="152" t="s">
        <v>135</v>
      </c>
      <c r="F188" s="52" t="s">
        <v>104</v>
      </c>
      <c r="G188" s="24">
        <v>49000</v>
      </c>
      <c r="H188" s="23"/>
      <c r="I188" s="23">
        <f>G188+H188</f>
        <v>49000</v>
      </c>
      <c r="J188" s="188"/>
    </row>
    <row r="189" spans="2:10" ht="195.75" customHeight="1">
      <c r="B189" s="154"/>
      <c r="C189" s="154"/>
      <c r="D189" s="154"/>
      <c r="E189" s="152"/>
      <c r="F189" s="52" t="s">
        <v>63</v>
      </c>
      <c r="G189" s="25">
        <v>18700</v>
      </c>
      <c r="H189" s="24"/>
      <c r="I189" s="23">
        <f>G189+H189</f>
        <v>18700</v>
      </c>
      <c r="J189" s="188"/>
    </row>
    <row r="190" spans="2:10" ht="75" customHeight="1">
      <c r="B190" s="56" t="s">
        <v>232</v>
      </c>
      <c r="C190" s="56" t="s">
        <v>197</v>
      </c>
      <c r="D190" s="53" t="s">
        <v>25</v>
      </c>
      <c r="E190" s="54" t="s">
        <v>13</v>
      </c>
      <c r="F190" s="55"/>
      <c r="G190" s="24">
        <f>G191</f>
        <v>240000</v>
      </c>
      <c r="H190" s="24">
        <f>H191</f>
        <v>0</v>
      </c>
      <c r="I190" s="24">
        <f>I191</f>
        <v>240000</v>
      </c>
      <c r="J190" s="188"/>
    </row>
    <row r="191" spans="1:10" s="86" customFormat="1" ht="234" customHeight="1">
      <c r="A191" s="81"/>
      <c r="B191" s="82" t="s">
        <v>389</v>
      </c>
      <c r="C191" s="82" t="s">
        <v>262</v>
      </c>
      <c r="D191" s="82" t="s">
        <v>25</v>
      </c>
      <c r="E191" s="113" t="s">
        <v>437</v>
      </c>
      <c r="F191" s="83" t="s">
        <v>26</v>
      </c>
      <c r="G191" s="84">
        <v>240000</v>
      </c>
      <c r="H191" s="84"/>
      <c r="I191" s="85">
        <f>G191+H191</f>
        <v>240000</v>
      </c>
      <c r="J191" s="188"/>
    </row>
    <row r="192" spans="1:10" s="86" customFormat="1" ht="249" customHeight="1">
      <c r="A192" s="81"/>
      <c r="B192" s="53" t="s">
        <v>210</v>
      </c>
      <c r="C192" s="53" t="s">
        <v>209</v>
      </c>
      <c r="D192" s="53" t="s">
        <v>25</v>
      </c>
      <c r="E192" s="54" t="s">
        <v>24</v>
      </c>
      <c r="F192" s="52" t="s">
        <v>26</v>
      </c>
      <c r="G192" s="24"/>
      <c r="H192" s="24">
        <v>342830</v>
      </c>
      <c r="I192" s="23">
        <f>G192+H192</f>
        <v>342830</v>
      </c>
      <c r="J192" s="189"/>
    </row>
    <row r="193" spans="2:10" ht="97.5" customHeight="1">
      <c r="B193" s="115"/>
      <c r="C193" s="115"/>
      <c r="D193" s="115"/>
      <c r="E193" s="116" t="s">
        <v>58</v>
      </c>
      <c r="F193" s="118"/>
      <c r="G193" s="23">
        <f>G194+G195+G196</f>
        <v>808400</v>
      </c>
      <c r="H193" s="23">
        <f>H194+H195+H196</f>
        <v>0</v>
      </c>
      <c r="I193" s="23">
        <f>I194+I195+I196</f>
        <v>808400</v>
      </c>
      <c r="J193" s="189"/>
    </row>
    <row r="194" spans="2:10" ht="225.75" customHeight="1">
      <c r="B194" s="53" t="s">
        <v>143</v>
      </c>
      <c r="C194" s="53" t="s">
        <v>56</v>
      </c>
      <c r="D194" s="53" t="s">
        <v>2</v>
      </c>
      <c r="E194" s="54" t="s">
        <v>135</v>
      </c>
      <c r="F194" s="52" t="s">
        <v>63</v>
      </c>
      <c r="G194" s="24">
        <v>31900</v>
      </c>
      <c r="H194" s="23"/>
      <c r="I194" s="23">
        <f>G194+H194</f>
        <v>31900</v>
      </c>
      <c r="J194" s="189"/>
    </row>
    <row r="195" spans="2:10" ht="236.25" customHeight="1">
      <c r="B195" s="53" t="s">
        <v>205</v>
      </c>
      <c r="C195" s="53" t="s">
        <v>204</v>
      </c>
      <c r="D195" s="53" t="s">
        <v>15</v>
      </c>
      <c r="E195" s="54" t="s">
        <v>100</v>
      </c>
      <c r="F195" s="58" t="s">
        <v>26</v>
      </c>
      <c r="G195" s="24">
        <v>360000</v>
      </c>
      <c r="H195" s="24"/>
      <c r="I195" s="23">
        <f>G195+H195</f>
        <v>360000</v>
      </c>
      <c r="J195" s="189"/>
    </row>
    <row r="196" spans="2:10" ht="107.25" customHeight="1">
      <c r="B196" s="53" t="s">
        <v>207</v>
      </c>
      <c r="C196" s="53" t="s">
        <v>197</v>
      </c>
      <c r="D196" s="53" t="s">
        <v>25</v>
      </c>
      <c r="E196" s="54" t="s">
        <v>13</v>
      </c>
      <c r="F196" s="58"/>
      <c r="G196" s="24">
        <f>G197</f>
        <v>416500</v>
      </c>
      <c r="H196" s="24">
        <f>H197</f>
        <v>0</v>
      </c>
      <c r="I196" s="24">
        <f>I197</f>
        <v>416500</v>
      </c>
      <c r="J196" s="189"/>
    </row>
    <row r="197" spans="1:10" s="89" customFormat="1" ht="181.5" customHeight="1">
      <c r="A197" s="88"/>
      <c r="B197" s="82" t="s">
        <v>390</v>
      </c>
      <c r="C197" s="82" t="s">
        <v>343</v>
      </c>
      <c r="D197" s="82" t="s">
        <v>25</v>
      </c>
      <c r="E197" s="113" t="s">
        <v>439</v>
      </c>
      <c r="F197" s="114" t="s">
        <v>384</v>
      </c>
      <c r="G197" s="84">
        <v>416500</v>
      </c>
      <c r="H197" s="84"/>
      <c r="I197" s="85">
        <f>G197+H197</f>
        <v>416500</v>
      </c>
      <c r="J197" s="189"/>
    </row>
    <row r="198" spans="1:10" s="8" customFormat="1" ht="111.75" customHeight="1">
      <c r="A198" s="7"/>
      <c r="B198" s="53"/>
      <c r="C198" s="53"/>
      <c r="D198" s="53"/>
      <c r="E198" s="116" t="s">
        <v>96</v>
      </c>
      <c r="F198" s="58"/>
      <c r="G198" s="23">
        <f>G199+G200</f>
        <v>66400</v>
      </c>
      <c r="H198" s="23">
        <f>H199+H200</f>
        <v>19000</v>
      </c>
      <c r="I198" s="23">
        <f>I199+I200</f>
        <v>85400</v>
      </c>
      <c r="J198" s="189"/>
    </row>
    <row r="199" spans="2:10" ht="219.75" customHeight="1">
      <c r="B199" s="53" t="s">
        <v>201</v>
      </c>
      <c r="C199" s="53" t="s">
        <v>56</v>
      </c>
      <c r="D199" s="53" t="s">
        <v>2</v>
      </c>
      <c r="E199" s="54" t="s">
        <v>135</v>
      </c>
      <c r="F199" s="58" t="s">
        <v>71</v>
      </c>
      <c r="G199" s="24">
        <v>66400</v>
      </c>
      <c r="H199" s="24"/>
      <c r="I199" s="23">
        <f>G199+H199</f>
        <v>66400</v>
      </c>
      <c r="J199" s="189"/>
    </row>
    <row r="200" spans="2:10" ht="213.75" customHeight="1">
      <c r="B200" s="53" t="s">
        <v>203</v>
      </c>
      <c r="C200" s="53" t="s">
        <v>202</v>
      </c>
      <c r="D200" s="53" t="s">
        <v>23</v>
      </c>
      <c r="E200" s="54" t="s">
        <v>91</v>
      </c>
      <c r="F200" s="55" t="s">
        <v>69</v>
      </c>
      <c r="G200" s="24"/>
      <c r="H200" s="24">
        <v>19000</v>
      </c>
      <c r="I200" s="23">
        <f>G200+H200</f>
        <v>19000</v>
      </c>
      <c r="J200" s="189"/>
    </row>
    <row r="201" spans="2:10" ht="174.75" customHeight="1">
      <c r="B201" s="115"/>
      <c r="C201" s="115"/>
      <c r="D201" s="115"/>
      <c r="E201" s="116" t="s">
        <v>99</v>
      </c>
      <c r="F201" s="117"/>
      <c r="G201" s="23">
        <f aca="true" t="shared" si="6" ref="G201:I202">G202</f>
        <v>0</v>
      </c>
      <c r="H201" s="23">
        <f t="shared" si="6"/>
        <v>1000000</v>
      </c>
      <c r="I201" s="23">
        <f t="shared" si="6"/>
        <v>1000000</v>
      </c>
      <c r="J201" s="189"/>
    </row>
    <row r="202" spans="1:10" s="11" customFormat="1" ht="93.75" customHeight="1">
      <c r="A202" s="1"/>
      <c r="B202" s="53" t="s">
        <v>200</v>
      </c>
      <c r="C202" s="53" t="s">
        <v>199</v>
      </c>
      <c r="D202" s="53" t="s">
        <v>56</v>
      </c>
      <c r="E202" s="111" t="s">
        <v>57</v>
      </c>
      <c r="F202" s="58"/>
      <c r="G202" s="24">
        <f t="shared" si="6"/>
        <v>0</v>
      </c>
      <c r="H202" s="24">
        <f t="shared" si="6"/>
        <v>1000000</v>
      </c>
      <c r="I202" s="24">
        <f t="shared" si="6"/>
        <v>1000000</v>
      </c>
      <c r="J202" s="189"/>
    </row>
    <row r="203" spans="1:10" s="86" customFormat="1" ht="174" customHeight="1">
      <c r="A203" s="81"/>
      <c r="B203" s="91" t="s">
        <v>451</v>
      </c>
      <c r="C203" s="91" t="s">
        <v>450</v>
      </c>
      <c r="D203" s="82" t="s">
        <v>56</v>
      </c>
      <c r="E203" s="113" t="s">
        <v>449</v>
      </c>
      <c r="F203" s="87" t="s">
        <v>383</v>
      </c>
      <c r="G203" s="90"/>
      <c r="H203" s="90">
        <v>1000000</v>
      </c>
      <c r="I203" s="84">
        <f>G203+H203</f>
        <v>1000000</v>
      </c>
      <c r="J203" s="189"/>
    </row>
    <row r="204" spans="2:10" ht="96.75" customHeight="1">
      <c r="B204" s="35"/>
      <c r="C204" s="35"/>
      <c r="D204" s="34"/>
      <c r="E204" s="74" t="s">
        <v>3</v>
      </c>
      <c r="F204" s="75"/>
      <c r="G204" s="76">
        <f>G10+G58+G82+G90+G117+G121+G128+G158+G164+G166+G187+G193+G198+G201</f>
        <v>205165849</v>
      </c>
      <c r="H204" s="76">
        <f>H10+H58+H82+H90+H117+H121+H128+H158+H164+H166+H187+H193+H198+H201</f>
        <v>381778595</v>
      </c>
      <c r="I204" s="76">
        <f>I10+I58+I82+I90+I117+I121+I128+I158+I164+I166+I187+I193+I198+I201</f>
        <v>567675826</v>
      </c>
      <c r="J204" s="189"/>
    </row>
    <row r="205" spans="2:10" ht="69.75" customHeight="1">
      <c r="B205" s="36"/>
      <c r="C205" s="36"/>
      <c r="D205" s="37"/>
      <c r="E205" s="38"/>
      <c r="F205" s="39"/>
      <c r="G205" s="40"/>
      <c r="H205" s="40"/>
      <c r="I205" s="40"/>
      <c r="J205" s="189"/>
    </row>
    <row r="206" spans="2:10" ht="47.25" customHeight="1">
      <c r="B206" s="36"/>
      <c r="C206" s="36"/>
      <c r="D206" s="37"/>
      <c r="E206" s="38"/>
      <c r="F206" s="39"/>
      <c r="G206" s="40"/>
      <c r="H206" s="40"/>
      <c r="I206" s="40"/>
      <c r="J206" s="189"/>
    </row>
    <row r="207" spans="2:10" ht="47.25" customHeight="1">
      <c r="B207" s="36"/>
      <c r="C207" s="36"/>
      <c r="D207" s="37"/>
      <c r="E207" s="38"/>
      <c r="F207" s="39"/>
      <c r="G207" s="40"/>
      <c r="H207" s="40"/>
      <c r="I207" s="40"/>
      <c r="J207" s="189"/>
    </row>
    <row r="208" spans="2:10" ht="79.5" customHeight="1">
      <c r="B208" s="47"/>
      <c r="C208" s="47"/>
      <c r="D208" s="48"/>
      <c r="E208" s="49"/>
      <c r="F208" s="50"/>
      <c r="G208" s="51"/>
      <c r="H208" s="51"/>
      <c r="I208" s="51"/>
      <c r="J208" s="189"/>
    </row>
    <row r="209" spans="1:20" s="15" customFormat="1" ht="69.75" customHeight="1">
      <c r="A209" s="13"/>
      <c r="B209" s="164" t="s">
        <v>458</v>
      </c>
      <c r="C209" s="164"/>
      <c r="D209" s="164"/>
      <c r="E209" s="164"/>
      <c r="F209" s="164"/>
      <c r="G209" s="162" t="s">
        <v>457</v>
      </c>
      <c r="H209" s="162"/>
      <c r="I209" s="162"/>
      <c r="J209" s="189"/>
      <c r="K209" s="14"/>
      <c r="L209" s="14"/>
      <c r="M209" s="2"/>
      <c r="N209" s="2"/>
      <c r="O209" s="2"/>
      <c r="P209" s="2"/>
      <c r="Q209" s="13"/>
      <c r="R209" s="2"/>
      <c r="T209" s="16"/>
    </row>
    <row r="210" spans="1:20" s="15" customFormat="1" ht="68.25" customHeight="1">
      <c r="A210" s="13"/>
      <c r="B210" s="62"/>
      <c r="C210" s="62"/>
      <c r="D210" s="63"/>
      <c r="E210" s="64"/>
      <c r="F210" s="65"/>
      <c r="G210" s="66"/>
      <c r="H210" s="66"/>
      <c r="I210" s="61"/>
      <c r="J210" s="189"/>
      <c r="K210" s="14"/>
      <c r="L210" s="14"/>
      <c r="M210" s="2"/>
      <c r="N210" s="2"/>
      <c r="O210" s="2"/>
      <c r="P210" s="2"/>
      <c r="Q210" s="13"/>
      <c r="R210" s="2"/>
      <c r="T210" s="16"/>
    </row>
    <row r="211" spans="1:20" s="15" customFormat="1" ht="63.75">
      <c r="A211" s="13"/>
      <c r="B211" s="184"/>
      <c r="C211" s="184"/>
      <c r="D211" s="184"/>
      <c r="E211" s="184"/>
      <c r="F211" s="184"/>
      <c r="G211" s="67"/>
      <c r="H211" s="67"/>
      <c r="I211" s="67"/>
      <c r="J211" s="189"/>
      <c r="K211" s="17"/>
      <c r="L211" s="17"/>
      <c r="M211" s="17"/>
      <c r="N211" s="17"/>
      <c r="O211" s="13"/>
      <c r="P211" s="13"/>
      <c r="Q211" s="13"/>
      <c r="R211" s="2"/>
      <c r="T211" s="16"/>
    </row>
    <row r="212" spans="1:18" s="22" customFormat="1" ht="66.75" customHeight="1">
      <c r="A212" s="18"/>
      <c r="B212" s="136"/>
      <c r="C212" s="136"/>
      <c r="D212" s="130"/>
      <c r="E212" s="42"/>
      <c r="F212" s="137"/>
      <c r="G212" s="41"/>
      <c r="H212" s="41"/>
      <c r="I212" s="41"/>
      <c r="J212" s="189"/>
      <c r="K212" s="19"/>
      <c r="L212" s="19"/>
      <c r="M212" s="20"/>
      <c r="N212" s="20"/>
      <c r="O212" s="20"/>
      <c r="P212" s="21"/>
      <c r="Q212" s="21"/>
      <c r="R212" s="12"/>
    </row>
    <row r="213" spans="1:18" s="22" customFormat="1" ht="11.25" customHeight="1">
      <c r="A213" s="18"/>
      <c r="B213" s="131"/>
      <c r="C213" s="131"/>
      <c r="D213" s="68"/>
      <c r="E213" s="42"/>
      <c r="F213" s="137"/>
      <c r="G213" s="41"/>
      <c r="H213" s="41"/>
      <c r="I213" s="41"/>
      <c r="J213" s="132"/>
      <c r="K213" s="19"/>
      <c r="L213" s="19"/>
      <c r="M213" s="20"/>
      <c r="N213" s="20"/>
      <c r="O213" s="20"/>
      <c r="P213" s="21"/>
      <c r="Q213" s="21"/>
      <c r="R213" s="11"/>
    </row>
    <row r="214" spans="2:10" ht="38.25">
      <c r="B214" s="43"/>
      <c r="C214" s="43"/>
      <c r="D214" s="43"/>
      <c r="E214" s="138"/>
      <c r="F214" s="43"/>
      <c r="J214" s="132"/>
    </row>
    <row r="215" spans="2:10" ht="38.25">
      <c r="B215" s="43"/>
      <c r="C215" s="43"/>
      <c r="D215" s="43"/>
      <c r="E215" s="138"/>
      <c r="F215" s="43"/>
      <c r="J215" s="133"/>
    </row>
    <row r="216" ht="38.25">
      <c r="J216" s="133"/>
    </row>
    <row r="217" ht="38.25">
      <c r="J217" s="133"/>
    </row>
    <row r="218" ht="38.25">
      <c r="J218" s="133"/>
    </row>
    <row r="219" ht="38.25">
      <c r="J219" s="134"/>
    </row>
    <row r="220" ht="38.25">
      <c r="J220" s="134"/>
    </row>
    <row r="221" ht="38.25">
      <c r="J221" s="134"/>
    </row>
    <row r="222" ht="38.25">
      <c r="J222" s="134"/>
    </row>
  </sheetData>
  <sheetProtection/>
  <mergeCells count="94">
    <mergeCell ref="J173:J191"/>
    <mergeCell ref="J192:J212"/>
    <mergeCell ref="J92:J112"/>
    <mergeCell ref="J113:J133"/>
    <mergeCell ref="J134:J153"/>
    <mergeCell ref="J154:J172"/>
    <mergeCell ref="J1:J29"/>
    <mergeCell ref="J30:J54"/>
    <mergeCell ref="J56:J73"/>
    <mergeCell ref="J74:J91"/>
    <mergeCell ref="B211:F211"/>
    <mergeCell ref="D131:D132"/>
    <mergeCell ref="C83:C84"/>
    <mergeCell ref="D83:D84"/>
    <mergeCell ref="D129:D130"/>
    <mergeCell ref="D122:D123"/>
    <mergeCell ref="D146:D147"/>
    <mergeCell ref="B102:B103"/>
    <mergeCell ref="B83:B84"/>
    <mergeCell ref="D139:D140"/>
    <mergeCell ref="C59:C60"/>
    <mergeCell ref="C65:C69"/>
    <mergeCell ref="B94:B95"/>
    <mergeCell ref="B92:B93"/>
    <mergeCell ref="C75:C76"/>
    <mergeCell ref="C94:C95"/>
    <mergeCell ref="B65:B69"/>
    <mergeCell ref="C129:C130"/>
    <mergeCell ref="B122:B123"/>
    <mergeCell ref="C122:C123"/>
    <mergeCell ref="B146:B147"/>
    <mergeCell ref="C146:C147"/>
    <mergeCell ref="C139:C140"/>
    <mergeCell ref="C131:C132"/>
    <mergeCell ref="B129:B130"/>
    <mergeCell ref="B131:B132"/>
    <mergeCell ref="B139:B140"/>
    <mergeCell ref="C102:C103"/>
    <mergeCell ref="B11:B12"/>
    <mergeCell ref="B59:B60"/>
    <mergeCell ref="B13:B14"/>
    <mergeCell ref="C13:C14"/>
    <mergeCell ref="B75:B76"/>
    <mergeCell ref="C92:C93"/>
    <mergeCell ref="B61:B64"/>
    <mergeCell ref="C61:C64"/>
    <mergeCell ref="C11:C12"/>
    <mergeCell ref="H92:H93"/>
    <mergeCell ref="E122:E123"/>
    <mergeCell ref="E102:E103"/>
    <mergeCell ref="D13:D14"/>
    <mergeCell ref="G13:G14"/>
    <mergeCell ref="D102:D103"/>
    <mergeCell ref="E61:E64"/>
    <mergeCell ref="E83:E84"/>
    <mergeCell ref="E75:E76"/>
    <mergeCell ref="E65:E69"/>
    <mergeCell ref="G92:G93"/>
    <mergeCell ref="D92:D93"/>
    <mergeCell ref="F92:F93"/>
    <mergeCell ref="E59:E60"/>
    <mergeCell ref="D59:D60"/>
    <mergeCell ref="D75:D76"/>
    <mergeCell ref="D61:D64"/>
    <mergeCell ref="D65:D69"/>
    <mergeCell ref="E188:E189"/>
    <mergeCell ref="B188:B189"/>
    <mergeCell ref="D188:D189"/>
    <mergeCell ref="C188:C189"/>
    <mergeCell ref="E131:E132"/>
    <mergeCell ref="E129:E130"/>
    <mergeCell ref="G209:I209"/>
    <mergeCell ref="E139:E140"/>
    <mergeCell ref="E146:E147"/>
    <mergeCell ref="B209:F209"/>
    <mergeCell ref="E170:E171"/>
    <mergeCell ref="D170:D171"/>
    <mergeCell ref="C170:C171"/>
    <mergeCell ref="B170:B171"/>
    <mergeCell ref="I94:I95"/>
    <mergeCell ref="D94:D95"/>
    <mergeCell ref="F94:F95"/>
    <mergeCell ref="G94:G95"/>
    <mergeCell ref="H94:H95"/>
    <mergeCell ref="I92:I93"/>
    <mergeCell ref="G1:I1"/>
    <mergeCell ref="G2:I2"/>
    <mergeCell ref="G3:I3"/>
    <mergeCell ref="B7:I7"/>
    <mergeCell ref="E11:E12"/>
    <mergeCell ref="D11:D12"/>
    <mergeCell ref="F13:F14"/>
    <mergeCell ref="H13:H14"/>
    <mergeCell ref="I13:I14"/>
  </mergeCells>
  <printOptions horizontalCentered="1"/>
  <pageMargins left="0.9448818897637796" right="0.1968503937007874" top="1.1811023622047245" bottom="0.7874015748031497" header="0.6692913385826772" footer="0.4724409448818898"/>
  <pageSetup firstPageNumber="46" useFirstPageNumber="1" fitToHeight="18" fitToWidth="1" horizontalDpi="600" verticalDpi="600" orientation="portrait" paperSize="9" scale="16" r:id="rId1"/>
  <headerFooter alignWithMargins="0">
    <oddHeader>&amp;C&amp;36&amp;P &amp;R&amp;36Продовження додатку  8</oddHeader>
  </headerFooter>
  <rowBreaks count="2" manualBreakCount="2">
    <brk id="43" min="1" max="8" man="1"/>
    <brk id="57"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2016-12-26T16:04:14Z</cp:lastPrinted>
  <dcterms:created xsi:type="dcterms:W3CDTF">2014-01-17T10:52:16Z</dcterms:created>
  <dcterms:modified xsi:type="dcterms:W3CDTF">2016-12-27T13:26:12Z</dcterms:modified>
  <cp:category/>
  <cp:version/>
  <cp:contentType/>
  <cp:contentStatus/>
</cp:coreProperties>
</file>